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240e91dd40c53f4/Documents/DOCS/Racing Points/"/>
    </mc:Choice>
  </mc:AlternateContent>
  <xr:revisionPtr revIDLastSave="3043" documentId="13_ncr:1_{C1AA1DD9-43EF-48EC-8B30-8085997663FD}" xr6:coauthVersionLast="47" xr6:coauthVersionMax="47" xr10:uidLastSave="{45F601C8-537A-4703-9C00-4B6C92F0A8F9}"/>
  <bookViews>
    <workbookView xWindow="-120" yWindow="-120" windowWidth="29040" windowHeight="15720" activeTab="1" xr2:uid="{4DF28615-9399-4200-B0BD-98CC3B9E6A17}"/>
  </bookViews>
  <sheets>
    <sheet name="Male_Walkers" sheetId="1" r:id="rId1"/>
    <sheet name="Female_Walkers" sheetId="2" r:id="rId2"/>
    <sheet name="Female_Runners" sheetId="3" r:id="rId3"/>
    <sheet name="Male_Runner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3" l="1"/>
  <c r="G40" i="3"/>
  <c r="G41" i="3"/>
  <c r="G42" i="3"/>
  <c r="G43" i="3"/>
  <c r="G44" i="3"/>
  <c r="G45" i="3"/>
  <c r="G46" i="3"/>
  <c r="G47" i="3"/>
  <c r="G48" i="3"/>
  <c r="G257" i="2"/>
  <c r="G173" i="2"/>
  <c r="G174" i="2"/>
  <c r="G175" i="2"/>
  <c r="G176" i="2"/>
  <c r="G177" i="2"/>
  <c r="G178" i="2"/>
  <c r="G179" i="2"/>
  <c r="G151" i="2"/>
  <c r="G152" i="2"/>
  <c r="G43" i="1"/>
  <c r="G44" i="1"/>
  <c r="G315" i="2"/>
  <c r="G316" i="2"/>
  <c r="G239" i="2"/>
  <c r="G240" i="2"/>
  <c r="G133" i="3"/>
  <c r="G87" i="3"/>
  <c r="G88" i="3"/>
  <c r="G89" i="3"/>
  <c r="G90" i="3"/>
  <c r="G91" i="3"/>
  <c r="G92" i="3"/>
  <c r="G93" i="3"/>
  <c r="G94" i="3"/>
  <c r="G42" i="2"/>
  <c r="G43" i="2"/>
  <c r="G44" i="2"/>
  <c r="G45" i="2"/>
  <c r="G46" i="2"/>
  <c r="G47" i="2"/>
  <c r="G48" i="2"/>
  <c r="G49" i="2"/>
  <c r="G50" i="2"/>
  <c r="G51" i="2"/>
  <c r="G52" i="2"/>
  <c r="G53" i="2"/>
  <c r="G113" i="1"/>
  <c r="G114" i="1"/>
  <c r="G115" i="1"/>
  <c r="G116" i="1"/>
  <c r="G31" i="4"/>
  <c r="G32" i="4"/>
  <c r="G33" i="4"/>
  <c r="G34" i="4"/>
  <c r="G35" i="4"/>
  <c r="G36" i="4"/>
  <c r="G37" i="4"/>
  <c r="G38" i="4"/>
  <c r="G39" i="4"/>
  <c r="G85" i="2"/>
  <c r="G86" i="2"/>
  <c r="G87" i="2"/>
  <c r="G88" i="2"/>
  <c r="G89" i="2"/>
  <c r="G90" i="2"/>
  <c r="G91" i="2"/>
  <c r="G92" i="2"/>
  <c r="G93" i="2"/>
  <c r="G94" i="2"/>
  <c r="G59" i="4"/>
  <c r="G60" i="4"/>
  <c r="G61" i="4"/>
  <c r="G62" i="4"/>
  <c r="G63" i="4"/>
  <c r="G64" i="4"/>
  <c r="G65" i="4"/>
  <c r="G21" i="1"/>
  <c r="G22" i="1"/>
  <c r="G23" i="1"/>
  <c r="G24" i="1"/>
  <c r="G25" i="1"/>
  <c r="G92" i="1"/>
  <c r="G93" i="1"/>
  <c r="G94" i="1"/>
  <c r="G95" i="1"/>
  <c r="G182" i="3"/>
  <c r="G183" i="3"/>
  <c r="G184" i="3"/>
  <c r="G185" i="3"/>
  <c r="G186" i="3"/>
  <c r="G80" i="4"/>
  <c r="G81" i="4"/>
  <c r="G82" i="4"/>
  <c r="G83" i="4"/>
  <c r="G84" i="4"/>
  <c r="G59" i="1"/>
  <c r="G116" i="3"/>
  <c r="G117" i="3"/>
  <c r="G118" i="3"/>
  <c r="G292" i="2"/>
  <c r="G293" i="2"/>
  <c r="G307" i="2"/>
  <c r="G198" i="2"/>
  <c r="G199" i="2"/>
  <c r="G200" i="2"/>
  <c r="G128" i="1"/>
  <c r="G125" i="2"/>
  <c r="G126" i="2"/>
  <c r="G127" i="2"/>
  <c r="G128" i="2"/>
  <c r="G129" i="2"/>
  <c r="G130" i="2"/>
  <c r="G131" i="2"/>
  <c r="G153" i="3"/>
  <c r="G154" i="3"/>
  <c r="G155" i="3"/>
  <c r="G156" i="3"/>
  <c r="G73" i="1"/>
  <c r="G74" i="1"/>
  <c r="G217" i="2"/>
  <c r="G218" i="2"/>
  <c r="G142" i="1"/>
  <c r="G143" i="1"/>
  <c r="G304" i="2"/>
  <c r="G305" i="2"/>
  <c r="G306" i="2"/>
  <c r="G83" i="3"/>
  <c r="G84" i="3"/>
  <c r="G85" i="3"/>
  <c r="G86" i="3"/>
  <c r="G37" i="2"/>
  <c r="G38" i="2"/>
  <c r="G39" i="2"/>
  <c r="G40" i="2"/>
  <c r="G41" i="2"/>
  <c r="E192" i="3"/>
  <c r="G191" i="3"/>
  <c r="G192" i="3" s="1"/>
  <c r="E258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169" i="2"/>
  <c r="G170" i="2"/>
  <c r="G171" i="2"/>
  <c r="G172" i="2"/>
  <c r="G79" i="4"/>
  <c r="G56" i="1"/>
  <c r="G57" i="1"/>
  <c r="G58" i="1"/>
  <c r="G270" i="2"/>
  <c r="G271" i="2"/>
  <c r="G272" i="2"/>
  <c r="G56" i="4"/>
  <c r="G57" i="4"/>
  <c r="G58" i="4"/>
  <c r="G16" i="1"/>
  <c r="G17" i="1"/>
  <c r="G18" i="1"/>
  <c r="G19" i="1"/>
  <c r="G20" i="1"/>
  <c r="G130" i="3"/>
  <c r="G131" i="3"/>
  <c r="G132" i="3"/>
  <c r="G194" i="2"/>
  <c r="G195" i="2"/>
  <c r="G196" i="2"/>
  <c r="G197" i="2"/>
  <c r="G178" i="3"/>
  <c r="G179" i="3"/>
  <c r="G180" i="3"/>
  <c r="G181" i="3"/>
  <c r="G33" i="3"/>
  <c r="G34" i="3"/>
  <c r="G35" i="3"/>
  <c r="G36" i="3"/>
  <c r="G37" i="3"/>
  <c r="G38" i="3"/>
  <c r="G26" i="4"/>
  <c r="G27" i="4"/>
  <c r="G28" i="4"/>
  <c r="G29" i="4"/>
  <c r="G30" i="4"/>
  <c r="G79" i="2"/>
  <c r="G80" i="2"/>
  <c r="G81" i="2"/>
  <c r="G82" i="2"/>
  <c r="G83" i="2"/>
  <c r="G84" i="2"/>
  <c r="G146" i="2"/>
  <c r="G147" i="2"/>
  <c r="G148" i="2"/>
  <c r="G149" i="2"/>
  <c r="G150" i="2"/>
  <c r="G40" i="1"/>
  <c r="G41" i="1"/>
  <c r="G42" i="1"/>
  <c r="G110" i="1"/>
  <c r="G111" i="1"/>
  <c r="G112" i="1"/>
  <c r="G89" i="1"/>
  <c r="G90" i="1"/>
  <c r="G91" i="1"/>
  <c r="G72" i="1"/>
  <c r="G235" i="2"/>
  <c r="G236" i="2"/>
  <c r="G237" i="2"/>
  <c r="G238" i="2"/>
  <c r="G149" i="3"/>
  <c r="G150" i="3"/>
  <c r="G151" i="3"/>
  <c r="G152" i="3"/>
  <c r="G127" i="1"/>
  <c r="G122" i="2"/>
  <c r="G123" i="2"/>
  <c r="G124" i="2"/>
  <c r="G288" i="2"/>
  <c r="G289" i="2"/>
  <c r="G290" i="2"/>
  <c r="G291" i="2"/>
  <c r="G112" i="3"/>
  <c r="G113" i="3"/>
  <c r="G114" i="3"/>
  <c r="G115" i="3"/>
  <c r="G213" i="2"/>
  <c r="G214" i="2"/>
  <c r="G215" i="2"/>
  <c r="G216" i="2"/>
  <c r="G141" i="1"/>
  <c r="G140" i="1"/>
  <c r="G71" i="1"/>
  <c r="G109" i="1"/>
  <c r="G139" i="1"/>
  <c r="G301" i="2"/>
  <c r="G302" i="2"/>
  <c r="G303" i="2"/>
  <c r="G230" i="2"/>
  <c r="G231" i="2"/>
  <c r="G232" i="2"/>
  <c r="G233" i="2"/>
  <c r="G234" i="2"/>
  <c r="G191" i="2"/>
  <c r="G192" i="2"/>
  <c r="G193" i="2"/>
  <c r="G172" i="3"/>
  <c r="G173" i="3"/>
  <c r="G174" i="3"/>
  <c r="G175" i="3"/>
  <c r="G176" i="3"/>
  <c r="G177" i="3"/>
  <c r="G72" i="3"/>
  <c r="G73" i="3"/>
  <c r="G74" i="3"/>
  <c r="G75" i="3"/>
  <c r="G76" i="3"/>
  <c r="G77" i="3"/>
  <c r="G78" i="3"/>
  <c r="G79" i="3"/>
  <c r="G80" i="3"/>
  <c r="G81" i="3"/>
  <c r="G82" i="3"/>
  <c r="G17" i="4"/>
  <c r="G18" i="4"/>
  <c r="G19" i="4"/>
  <c r="G20" i="4"/>
  <c r="G21" i="4"/>
  <c r="G22" i="4"/>
  <c r="G23" i="4"/>
  <c r="G24" i="4"/>
  <c r="G25" i="4"/>
  <c r="G78" i="2"/>
  <c r="G77" i="2"/>
  <c r="G70" i="2"/>
  <c r="G71" i="2"/>
  <c r="G72" i="2"/>
  <c r="G73" i="2"/>
  <c r="G74" i="2"/>
  <c r="G75" i="2"/>
  <c r="G76" i="2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126" i="1"/>
  <c r="G124" i="1"/>
  <c r="G125" i="1"/>
  <c r="G55" i="4"/>
  <c r="G13" i="1"/>
  <c r="G14" i="1"/>
  <c r="G15" i="1"/>
  <c r="G35" i="1"/>
  <c r="G36" i="1"/>
  <c r="G37" i="1"/>
  <c r="G38" i="1"/>
  <c r="G39" i="1"/>
  <c r="G141" i="2"/>
  <c r="G142" i="2"/>
  <c r="G143" i="2"/>
  <c r="G144" i="2"/>
  <c r="G145" i="2"/>
  <c r="G107" i="3"/>
  <c r="G108" i="3"/>
  <c r="G109" i="3"/>
  <c r="G110" i="3"/>
  <c r="G111" i="3"/>
  <c r="G106" i="1"/>
  <c r="G107" i="1"/>
  <c r="G108" i="1"/>
  <c r="G74" i="4"/>
  <c r="G75" i="4"/>
  <c r="G76" i="4"/>
  <c r="G77" i="4"/>
  <c r="G78" i="4"/>
  <c r="G53" i="1"/>
  <c r="G54" i="1"/>
  <c r="G55" i="1"/>
  <c r="G164" i="2"/>
  <c r="G165" i="2"/>
  <c r="G166" i="2"/>
  <c r="G167" i="2"/>
  <c r="G168" i="2"/>
  <c r="G119" i="2"/>
  <c r="G120" i="2"/>
  <c r="G121" i="2"/>
  <c r="G115" i="2"/>
  <c r="G116" i="2"/>
  <c r="G117" i="2"/>
  <c r="G118" i="2"/>
  <c r="G25" i="2"/>
  <c r="G26" i="2"/>
  <c r="G27" i="2"/>
  <c r="G28" i="2"/>
  <c r="G29" i="2"/>
  <c r="G30" i="2"/>
  <c r="G31" i="2"/>
  <c r="G32" i="2"/>
  <c r="G33" i="2"/>
  <c r="G34" i="2"/>
  <c r="G35" i="2"/>
  <c r="G36" i="2"/>
  <c r="G84" i="1"/>
  <c r="G85" i="1"/>
  <c r="G86" i="1"/>
  <c r="G87" i="1"/>
  <c r="G88" i="1"/>
  <c r="G144" i="3"/>
  <c r="G145" i="3"/>
  <c r="G146" i="3"/>
  <c r="G147" i="3"/>
  <c r="G148" i="3"/>
  <c r="G126" i="3"/>
  <c r="G127" i="3"/>
  <c r="G128" i="3"/>
  <c r="G129" i="3"/>
  <c r="G284" i="2"/>
  <c r="G285" i="2"/>
  <c r="G286" i="2"/>
  <c r="G287" i="2"/>
  <c r="G69" i="1"/>
  <c r="G70" i="1"/>
  <c r="G210" i="2"/>
  <c r="G211" i="2"/>
  <c r="G212" i="2"/>
  <c r="G138" i="1"/>
  <c r="G266" i="2"/>
  <c r="G267" i="2"/>
  <c r="G268" i="2"/>
  <c r="G269" i="2"/>
  <c r="G52" i="1"/>
  <c r="G123" i="1"/>
  <c r="G137" i="1"/>
  <c r="G105" i="1"/>
  <c r="G51" i="4"/>
  <c r="G52" i="4"/>
  <c r="G53" i="4"/>
  <c r="G54" i="4"/>
  <c r="G11" i="1"/>
  <c r="G12" i="1"/>
  <c r="G229" i="2"/>
  <c r="G68" i="1"/>
  <c r="G67" i="3"/>
  <c r="G68" i="3"/>
  <c r="G69" i="3"/>
  <c r="G70" i="3"/>
  <c r="G71" i="3"/>
  <c r="G161" i="2"/>
  <c r="G162" i="2"/>
  <c r="G163" i="2"/>
  <c r="G125" i="3"/>
  <c r="G189" i="2"/>
  <c r="G190" i="2"/>
  <c r="G12" i="4"/>
  <c r="G13" i="4"/>
  <c r="G14" i="4"/>
  <c r="G15" i="4"/>
  <c r="G16" i="4"/>
  <c r="G65" i="2"/>
  <c r="G66" i="2"/>
  <c r="G67" i="2"/>
  <c r="G68" i="2"/>
  <c r="G69" i="2"/>
  <c r="G19" i="2"/>
  <c r="G20" i="2"/>
  <c r="G21" i="2"/>
  <c r="G22" i="2"/>
  <c r="G23" i="2"/>
  <c r="G24" i="2"/>
  <c r="G15" i="3"/>
  <c r="G16" i="3"/>
  <c r="G17" i="3"/>
  <c r="G18" i="3"/>
  <c r="G19" i="3"/>
  <c r="G81" i="1"/>
  <c r="G82" i="1"/>
  <c r="G83" i="1"/>
  <c r="G142" i="3"/>
  <c r="G143" i="3"/>
  <c r="G169" i="3"/>
  <c r="G170" i="3"/>
  <c r="G171" i="3"/>
  <c r="G72" i="4"/>
  <c r="G73" i="4"/>
  <c r="G51" i="1"/>
  <c r="G111" i="2"/>
  <c r="G112" i="2"/>
  <c r="G113" i="2"/>
  <c r="G114" i="2"/>
  <c r="E273" i="2"/>
  <c r="G263" i="2"/>
  <c r="G264" i="2"/>
  <c r="G265" i="2"/>
  <c r="G104" i="3"/>
  <c r="G105" i="3"/>
  <c r="G106" i="3"/>
  <c r="G282" i="2"/>
  <c r="G283" i="2"/>
  <c r="G209" i="2"/>
  <c r="G300" i="2"/>
  <c r="G226" i="2"/>
  <c r="G227" i="2"/>
  <c r="G228" i="2"/>
  <c r="G103" i="1"/>
  <c r="G104" i="1"/>
  <c r="G59" i="3"/>
  <c r="G60" i="3"/>
  <c r="G61" i="3"/>
  <c r="G62" i="3"/>
  <c r="G63" i="3"/>
  <c r="G64" i="3"/>
  <c r="G65" i="3"/>
  <c r="G66" i="3"/>
  <c r="E134" i="3"/>
  <c r="G124" i="3"/>
  <c r="G123" i="3"/>
  <c r="G314" i="2"/>
  <c r="G108" i="2"/>
  <c r="G109" i="2"/>
  <c r="G110" i="2"/>
  <c r="G34" i="1"/>
  <c r="G140" i="2"/>
  <c r="G312" i="2"/>
  <c r="G313" i="2"/>
  <c r="E317" i="2"/>
  <c r="G136" i="2"/>
  <c r="G137" i="2"/>
  <c r="G138" i="2"/>
  <c r="G139" i="2"/>
  <c r="E153" i="2"/>
  <c r="G165" i="3"/>
  <c r="G166" i="3"/>
  <c r="G167" i="3"/>
  <c r="G168" i="3"/>
  <c r="G186" i="2"/>
  <c r="G187" i="2"/>
  <c r="G188" i="2"/>
  <c r="G32" i="1"/>
  <c r="G33" i="1"/>
  <c r="G9" i="3"/>
  <c r="G10" i="3"/>
  <c r="G11" i="3"/>
  <c r="G12" i="3"/>
  <c r="G13" i="3"/>
  <c r="G14" i="3"/>
  <c r="G101" i="3"/>
  <c r="G102" i="3"/>
  <c r="G103" i="3"/>
  <c r="G18" i="2"/>
  <c r="G12" i="2"/>
  <c r="G13" i="2"/>
  <c r="G14" i="2"/>
  <c r="G15" i="2"/>
  <c r="G16" i="2"/>
  <c r="G17" i="2"/>
  <c r="G279" i="2"/>
  <c r="G280" i="2"/>
  <c r="G281" i="2"/>
  <c r="G159" i="2"/>
  <c r="G160" i="2"/>
  <c r="G262" i="2"/>
  <c r="G7" i="4"/>
  <c r="G8" i="4"/>
  <c r="G9" i="4"/>
  <c r="G10" i="4"/>
  <c r="G11" i="4"/>
  <c r="G60" i="2"/>
  <c r="G61" i="2"/>
  <c r="G62" i="2"/>
  <c r="G63" i="2"/>
  <c r="G64" i="2"/>
  <c r="G66" i="1"/>
  <c r="G67" i="1"/>
  <c r="G207" i="2"/>
  <c r="G208" i="2"/>
  <c r="E322" i="2"/>
  <c r="G321" i="2"/>
  <c r="G140" i="3"/>
  <c r="G141" i="3"/>
  <c r="G7" i="1"/>
  <c r="G8" i="1"/>
  <c r="G9" i="1"/>
  <c r="G10" i="1"/>
  <c r="G50" i="4"/>
  <c r="E308" i="2"/>
  <c r="G299" i="2"/>
  <c r="G298" i="2"/>
  <c r="G135" i="1"/>
  <c r="G136" i="1"/>
  <c r="G7" i="3"/>
  <c r="G8" i="3"/>
  <c r="E117" i="1"/>
  <c r="G102" i="1"/>
  <c r="G48" i="4"/>
  <c r="G49" i="4"/>
  <c r="G58" i="3"/>
  <c r="G55" i="3"/>
  <c r="G56" i="3"/>
  <c r="G57" i="3"/>
  <c r="G163" i="3"/>
  <c r="G164" i="3"/>
  <c r="G104" i="2"/>
  <c r="G105" i="2"/>
  <c r="G106" i="2"/>
  <c r="G107" i="2"/>
  <c r="G7" i="2"/>
  <c r="G8" i="2"/>
  <c r="G9" i="2"/>
  <c r="G10" i="2"/>
  <c r="G11" i="2"/>
  <c r="E40" i="4"/>
  <c r="G6" i="4"/>
  <c r="G5" i="4"/>
  <c r="E95" i="2"/>
  <c r="G59" i="2"/>
  <c r="G58" i="2"/>
  <c r="G225" i="2"/>
  <c r="G101" i="1"/>
  <c r="G100" i="1"/>
  <c r="E85" i="4"/>
  <c r="G71" i="4"/>
  <c r="G70" i="4"/>
  <c r="E60" i="1"/>
  <c r="G50" i="1"/>
  <c r="G49" i="1"/>
  <c r="G46" i="4"/>
  <c r="G47" i="4"/>
  <c r="E241" i="2"/>
  <c r="G224" i="2"/>
  <c r="G223" i="2"/>
  <c r="E96" i="1"/>
  <c r="G80" i="1"/>
  <c r="G79" i="1"/>
  <c r="E75" i="1"/>
  <c r="G65" i="1"/>
  <c r="G64" i="1"/>
  <c r="E157" i="3"/>
  <c r="G139" i="3"/>
  <c r="G138" i="3"/>
  <c r="E95" i="3"/>
  <c r="G54" i="3"/>
  <c r="G53" i="3"/>
  <c r="G101" i="2"/>
  <c r="G102" i="2"/>
  <c r="G103" i="2"/>
  <c r="E132" i="2"/>
  <c r="G100" i="2"/>
  <c r="G99" i="2"/>
  <c r="E180" i="2"/>
  <c r="G158" i="2"/>
  <c r="G157" i="2"/>
  <c r="E129" i="1"/>
  <c r="G122" i="1"/>
  <c r="G121" i="1"/>
  <c r="E66" i="4"/>
  <c r="G45" i="4"/>
  <c r="G44" i="4"/>
  <c r="E49" i="3"/>
  <c r="G6" i="3"/>
  <c r="G5" i="3"/>
  <c r="E187" i="3"/>
  <c r="G162" i="3"/>
  <c r="G161" i="3"/>
  <c r="E119" i="3"/>
  <c r="G100" i="3"/>
  <c r="G99" i="3"/>
  <c r="E201" i="2"/>
  <c r="G185" i="2"/>
  <c r="G184" i="2"/>
  <c r="E294" i="2"/>
  <c r="G278" i="2"/>
  <c r="G277" i="2"/>
  <c r="E219" i="2"/>
  <c r="G206" i="2"/>
  <c r="G205" i="2"/>
  <c r="E54" i="2"/>
  <c r="G6" i="2"/>
  <c r="G5" i="2"/>
  <c r="E45" i="1"/>
  <c r="G31" i="1"/>
  <c r="G30" i="1"/>
  <c r="E144" i="1"/>
  <c r="G134" i="1"/>
  <c r="G133" i="1"/>
  <c r="E26" i="1"/>
  <c r="G5" i="1"/>
  <c r="G6" i="1"/>
  <c r="G258" i="2" l="1"/>
  <c r="G85" i="4"/>
  <c r="G273" i="2"/>
  <c r="G117" i="1"/>
  <c r="G134" i="3"/>
  <c r="G317" i="2"/>
  <c r="G153" i="2"/>
  <c r="G322" i="2"/>
  <c r="G95" i="2"/>
  <c r="G308" i="2"/>
  <c r="G157" i="3"/>
  <c r="G60" i="1"/>
  <c r="G40" i="4"/>
  <c r="G95" i="3"/>
  <c r="G241" i="2"/>
  <c r="G294" i="2"/>
  <c r="G66" i="4"/>
  <c r="G96" i="1"/>
  <c r="G75" i="1"/>
  <c r="G129" i="1"/>
  <c r="G45" i="1"/>
  <c r="G144" i="1"/>
  <c r="G49" i="3"/>
  <c r="G119" i="3"/>
  <c r="G187" i="3"/>
  <c r="G132" i="2"/>
  <c r="G219" i="2"/>
  <c r="G180" i="2"/>
  <c r="G201" i="2"/>
  <c r="G54" i="2"/>
  <c r="G26" i="1"/>
</calcChain>
</file>

<file path=xl/sharedStrings.xml><?xml version="1.0" encoding="utf-8"?>
<sst xmlns="http://schemas.openxmlformats.org/spreadsheetml/2006/main" count="1482" uniqueCount="239">
  <si>
    <t>Race</t>
  </si>
  <si>
    <t>Date</t>
  </si>
  <si>
    <t>Award</t>
  </si>
  <si>
    <t>Award Pts</t>
  </si>
  <si>
    <t>Dist Pts</t>
  </si>
  <si>
    <t>Total</t>
  </si>
  <si>
    <t>Brenis Phillips</t>
  </si>
  <si>
    <t>Male Walkers</t>
  </si>
  <si>
    <t>Icicle 5 K, Belpre Oh</t>
  </si>
  <si>
    <t>1st AG</t>
  </si>
  <si>
    <t>Jason Mader</t>
  </si>
  <si>
    <t>1st OA</t>
  </si>
  <si>
    <t>Carl Kondrach</t>
  </si>
  <si>
    <t>Female Walkers</t>
  </si>
  <si>
    <t>Darlene Stout</t>
  </si>
  <si>
    <t>Run Your Ice Off 5K Cambridge OH</t>
  </si>
  <si>
    <t>NA</t>
  </si>
  <si>
    <t>Katie Mader</t>
  </si>
  <si>
    <t>2nd OA</t>
  </si>
  <si>
    <t>Kristine Hamiltom</t>
  </si>
  <si>
    <t>Cynthia Hein</t>
  </si>
  <si>
    <t>3rd AG</t>
  </si>
  <si>
    <t>Ashley Gates</t>
  </si>
  <si>
    <t>Female Runners</t>
  </si>
  <si>
    <t>Pamela Addis</t>
  </si>
  <si>
    <t>Sussie Hitt</t>
  </si>
  <si>
    <t>Amy Ferguson</t>
  </si>
  <si>
    <t>2nd AG</t>
  </si>
  <si>
    <t>Male Runners</t>
  </si>
  <si>
    <t>Ron Edinger</t>
  </si>
  <si>
    <t>Allie Richter</t>
  </si>
  <si>
    <t>Mary  Richter</t>
  </si>
  <si>
    <t>Barbara Jahn</t>
  </si>
  <si>
    <t>Tooth Trot 5K, Melbourne Fl</t>
  </si>
  <si>
    <t>3 OA</t>
  </si>
  <si>
    <t xml:space="preserve">Quail Valley Charities 5K, Vero Beach Fl </t>
  </si>
  <si>
    <t>N ew Beginning 5K, Vero Beach Fl</t>
  </si>
  <si>
    <t>Bridge Buster 5K, Fort Pierce Fl</t>
  </si>
  <si>
    <t>Monatoo Hustle 5K, Indialastic Fl</t>
  </si>
  <si>
    <t>Denna Addis</t>
  </si>
  <si>
    <t>Icicle 5 K, Belpre Oh - Virtual</t>
  </si>
  <si>
    <t>Diana Cline</t>
  </si>
  <si>
    <t>Run Your Ice Off 5K, Cambridge OH</t>
  </si>
  <si>
    <t>Jason Mahaney</t>
  </si>
  <si>
    <t>Jackie Martin</t>
  </si>
  <si>
    <t>Cherrie Cowen</t>
  </si>
  <si>
    <t>Run for Education 5K, Marysville OH</t>
  </si>
  <si>
    <t>Resolution Run 5K, Cleveland OH</t>
  </si>
  <si>
    <t>Frigid 5M, Allison Park PA</t>
  </si>
  <si>
    <t>Just a Jog 5K, Columbiana OH</t>
  </si>
  <si>
    <t>Athens Marathon, Athens GA</t>
  </si>
  <si>
    <t>Tim Buskirk</t>
  </si>
  <si>
    <t>Bob Heddleston</t>
  </si>
  <si>
    <t>Valentine Classic 5K, Boaz WV</t>
  </si>
  <si>
    <t>Valentine Classic 5K - Virtual</t>
  </si>
  <si>
    <t>2d AG</t>
  </si>
  <si>
    <t>Stacey Frame</t>
  </si>
  <si>
    <t>Justin Frame</t>
  </si>
  <si>
    <t>Run Your Heart Out 5K, Old Washington Oh</t>
  </si>
  <si>
    <t>XOXO Walk/Run 5K - Virtual</t>
  </si>
  <si>
    <t>Timbuk Winter Challenge 11K, Granville OH</t>
  </si>
  <si>
    <t>Wagging Tails on the Trail 5K, Fort Pierce FL</t>
  </si>
  <si>
    <t>Aktive Legacy 5K, Melbourne FL</t>
  </si>
  <si>
    <t>The Royal Cupcake 3K, Vero Beach FL</t>
  </si>
  <si>
    <t>Brianna Marie Foundation 5K, Melbourne FL</t>
  </si>
  <si>
    <t>Meek MTN Trail Chrush 5K, Hurricane WV</t>
  </si>
  <si>
    <t>Cabin Fever Trail Race 5K, Richfield OH</t>
  </si>
  <si>
    <t>Railway Marathon, Fultondale AL</t>
  </si>
  <si>
    <t>You Complete Me 5K, Columbiana OH</t>
  </si>
  <si>
    <t>Cookie Run 5K, Columbus OH</t>
  </si>
  <si>
    <t>Woodlands Houston Texas HalfM</t>
  </si>
  <si>
    <t>Copid's Undie Run 1.1 mile</t>
  </si>
  <si>
    <t>MMTA Crush Run 5K, Hurricane WV</t>
  </si>
  <si>
    <t>March Hare 5K, Marieta OH</t>
  </si>
  <si>
    <t>Leprechaun Dash &amp; Bash 5k, Marietta Oh</t>
  </si>
  <si>
    <t>Tracy Lott</t>
  </si>
  <si>
    <t>Run for Bob 5K, New Philadelphia Oh</t>
  </si>
  <si>
    <t>Ellport 5K, Ellwood City Oh</t>
  </si>
  <si>
    <t>Stepping into Spring 5K, Moundsville Wv</t>
  </si>
  <si>
    <t>Made in Ohio Half Marathon,Massillon Oh</t>
  </si>
  <si>
    <t>March Hare 5K, Marieta OH - Virtual</t>
  </si>
  <si>
    <t>Craig Bock</t>
  </si>
  <si>
    <t>2nd MM</t>
  </si>
  <si>
    <t>Shamrock Shuffle 5K, Byesville Oh</t>
  </si>
  <si>
    <t>Dina Dssh 5K, New Philly Oh</t>
  </si>
  <si>
    <t>Nancy Goff</t>
  </si>
  <si>
    <t>Rotary Lake 5K Trail, Barnsville Oh</t>
  </si>
  <si>
    <t>3rd OA</t>
  </si>
  <si>
    <t>Sadie's Sunshine Squad 5K, Athens Oh</t>
  </si>
  <si>
    <t>Leprechan Race 5K, Elizabeth WV - Virtual</t>
  </si>
  <si>
    <t>Made in Ohio 10K,Massillon Oh</t>
  </si>
  <si>
    <t>5th OA</t>
  </si>
  <si>
    <t>Cheaetah Run 5K, Cincinnati Oh</t>
  </si>
  <si>
    <t>Hibiscus  City 5K, Vero Beach Fl</t>
  </si>
  <si>
    <t>Downtown Melbourne 5K, Melbourne Fl</t>
  </si>
  <si>
    <t>Education Emoowerment 5K, Veri Beach Fl</t>
  </si>
  <si>
    <t>Spring Equinox 5K, Wellington CO - Virtual</t>
  </si>
  <si>
    <t>Lucky Leaping Leprechaun 5K, Canal Fulton Oh</t>
  </si>
  <si>
    <t>Middleport %K Bridge Walk, Middleport Oh</t>
  </si>
  <si>
    <t>Bunny Hop 5K, Beverly Oh</t>
  </si>
  <si>
    <t>Amputee Fun Fest 5K, Parkersurg Wv</t>
  </si>
  <si>
    <t>Canaan Half Marathon, Canaan Wv</t>
  </si>
  <si>
    <t>Canaan 5K, Canaan Wv</t>
  </si>
  <si>
    <t>Athens Half Marathon, Athens Oh</t>
  </si>
  <si>
    <t>Pro Football HOF Draft Day 10K, Canton Oh</t>
  </si>
  <si>
    <t>Ohio State 4 Miler, Columbus Oh</t>
  </si>
  <si>
    <t>Monro Co. Jr Fairboard 5K, Woodsfield Oh</t>
  </si>
  <si>
    <t>Tunnel to Towers 5K, Nelsonville Oh</t>
  </si>
  <si>
    <t xml:space="preserve">NA </t>
  </si>
  <si>
    <t>Gristmill Grinder Halgf Marathon, Babcock State Park Wv</t>
  </si>
  <si>
    <t>Guyandotte River Run Half, Hanover Wv</t>
  </si>
  <si>
    <t>Run Wild 4K,Spencer Wv</t>
  </si>
  <si>
    <t>World Child Abuse Noble City Wellness Foundation 5K</t>
  </si>
  <si>
    <t>Noble county chamber of commerce 5K</t>
  </si>
  <si>
    <t>Different - Not Less Autism 5K, Charlestown Wv</t>
  </si>
  <si>
    <t>Mammoth March 20 Miles, Pocahontas State Park</t>
  </si>
  <si>
    <t>Coast Guard Marathon, Elizabeth City NC</t>
  </si>
  <si>
    <t>Race for Autism 5K, Wheeling Wv</t>
  </si>
  <si>
    <t>Bunny Hop 5K, Libon Oh</t>
  </si>
  <si>
    <t>CASA Superhero 5K, Wheeling Wv</t>
  </si>
  <si>
    <t>Rails-to-Trails 10 Miler, Painesville Oh</t>
  </si>
  <si>
    <t>Wine Run Trail 5K, Deesden Oh</t>
  </si>
  <si>
    <t>Slip, Slap, Slop 2 Miler, Pakrersburg Wv</t>
  </si>
  <si>
    <t>Ogden Newspaper Half Marathon, Wheeling WV,</t>
  </si>
  <si>
    <t>Rails Trails 5k, Barnesville OH</t>
  </si>
  <si>
    <t>Sternwheel 5K, Marietta OH</t>
  </si>
  <si>
    <t>3K on the Runway, Williamstown. WV</t>
  </si>
  <si>
    <t>Slip, Slap, Slop 2 Miler, Pakrersburg WV</t>
  </si>
  <si>
    <t>2nd M</t>
  </si>
  <si>
    <t>Mothers Day 5k, Belpre OH</t>
  </si>
  <si>
    <t>Flying Pig 10k, Cincinnati OH</t>
  </si>
  <si>
    <t>7K on the Runway, Williamstown. WV</t>
  </si>
  <si>
    <t>Elk River Big Foot 10k, Clay WV</t>
  </si>
  <si>
    <t>Mind Over Matters 5K, Ripley WV</t>
  </si>
  <si>
    <t>Rim 2 Rim 6M, Lansing WV</t>
  </si>
  <si>
    <t>Jane Hardman Scholarship Fund 2M, Spencer WV</t>
  </si>
  <si>
    <t>Running with my Gnomies 9M, Dover OH</t>
  </si>
  <si>
    <t>Mothers Day 5k, Belpre OH - Virtual</t>
  </si>
  <si>
    <t>Trails and Tails 5K, Athens Oh - Virtual</t>
  </si>
  <si>
    <t>Movin' In May 5K, Ripley WV</t>
  </si>
  <si>
    <t>Red White &amp; Boom 5K Color Run, Williamstown WV</t>
  </si>
  <si>
    <t>Tough as Nails 6M,Wheeling WV</t>
  </si>
  <si>
    <t>Mind Over Matter 5K, Ripley WV</t>
  </si>
  <si>
    <t>Iron Pickle 5K, Canton OH</t>
  </si>
  <si>
    <t>3rd M</t>
  </si>
  <si>
    <t>Gallipodis in the lights 5K, Gallipodis OH</t>
  </si>
  <si>
    <t>5K for Kids Mental Health - Virtual</t>
  </si>
  <si>
    <t>Spring Into May 5K, Ripley WV</t>
  </si>
  <si>
    <t>Hope Starts Here 5K, Dallas TX</t>
  </si>
  <si>
    <t>IU Health 500 Festival Half Marathon, Indanaplis IN</t>
  </si>
  <si>
    <t>Delta Dental 5k, Indianapolis IN</t>
  </si>
  <si>
    <t>Run for Justice 5K, St Clairsville OH</t>
  </si>
  <si>
    <t>Step the Suffering 5K, Colunbus OH - Virtual</t>
  </si>
  <si>
    <t>Mmmouth March 20M, East Tennessee</t>
  </si>
  <si>
    <t>Mom Day 5K, Westerville OH - Virtual</t>
  </si>
  <si>
    <t>Colfax Half Marathon,  Denver Colorado</t>
  </si>
  <si>
    <t>Caledon 5K, King George,  VA. - Virtual</t>
  </si>
  <si>
    <t> Fore Miler, by M3S sports , Dublin, OH</t>
  </si>
  <si>
    <t>Hope Starts Here 5K, Jacksonville FL</t>
  </si>
  <si>
    <t>Hope Starts Here 1M, Jacksonville FL</t>
  </si>
  <si>
    <t>Stand up to cancer virtual 10k completed in Jacksonville Beach, FlL</t>
  </si>
  <si>
    <t>Memorial Day 5K orange park FL </t>
  </si>
  <si>
    <t>Memorial Day 1M orange park FL </t>
  </si>
  <si>
    <t>Caledon State Park 5K, King George VA  - Virtual</t>
  </si>
  <si>
    <t>Fore Miler, by M3S sports , Dublin, OH</t>
  </si>
  <si>
    <t>Bomar Drop In 5K, Ripley WV</t>
  </si>
  <si>
    <t>Fathers Day 5K, Parkersburg WV</t>
  </si>
  <si>
    <t>Chick-fil-A 2M, Parkersburg WV</t>
  </si>
  <si>
    <t>1st GM</t>
  </si>
  <si>
    <t>1st SGM</t>
  </si>
  <si>
    <t>Chick-fil-A 10K, Parkersburg WV</t>
  </si>
  <si>
    <t>Fathers Day 5K, Parkersburg WV - Virtual</t>
  </si>
  <si>
    <t>Strawberry Festival 5K, Bolivar OH</t>
  </si>
  <si>
    <t>Barbasol Columbus Virtual 10K, Columbus OH</t>
  </si>
  <si>
    <t>Hope in Motion 5K, Zanesville OH</t>
  </si>
  <si>
    <t>Dash for Diabetes 5K, Ravenswood WV</t>
  </si>
  <si>
    <t>Duck Dash 5K, Wellsburg WV</t>
  </si>
  <si>
    <t>Fort Health Care Summer 5K - virtual</t>
  </si>
  <si>
    <t>1st M</t>
  </si>
  <si>
    <t>Treat Trot 5K run, Columbis OH - virtual</t>
  </si>
  <si>
    <t>Moon Glow 5K run, Moon Township PA - virtual</t>
  </si>
  <si>
    <t>Fathers Day 5K, Parkersburg WV - virtual</t>
  </si>
  <si>
    <t>Yadin River Run 10K, Jonesville NC</t>
  </si>
  <si>
    <t>Gateway Miler, Monroeville PA</t>
  </si>
  <si>
    <t>Twighlight 5K, Canfield OH</t>
  </si>
  <si>
    <t>Chef Joe's Omlette 5K, Uniontown PA</t>
  </si>
  <si>
    <t>Jackson Night Glow 5K, Massillon OH</t>
  </si>
  <si>
    <t>Running With Ryan 5K, Belle Vernon PA</t>
  </si>
  <si>
    <t>Summer Sasquatch 10M, Lore City OH</t>
  </si>
  <si>
    <t>Hatfield and McCoy Half Marathon, Williamson WV</t>
  </si>
  <si>
    <t>HAF Training Camp 5K, Canton OH</t>
  </si>
  <si>
    <t>Race Through Texas 10K - Virtual</t>
  </si>
  <si>
    <t xml:space="preserve">Jan Dils Freedom Fun Run 5K, Parkersburg, WV </t>
  </si>
  <si>
    <t>Jan Dils Freedom Fun Run 5K, Parkersburg, WV - virtual</t>
  </si>
  <si>
    <t>Kicks_for Kids 5K, Parkersburg WV</t>
  </si>
  <si>
    <t>Firecracker 5K, Elizabeth WV</t>
  </si>
  <si>
    <t>Ohio Hill Folk Festival 5K, Quacker City OH</t>
  </si>
  <si>
    <t>4th AG</t>
  </si>
  <si>
    <t>1st MM</t>
  </si>
  <si>
    <t>McDonough 4M Trail Race, Vienna WV</t>
  </si>
  <si>
    <t>McDonough 8M Trail Race, Vienna WV</t>
  </si>
  <si>
    <t>Guernsey Trail Firecracker 5K, Cambridge OH</t>
  </si>
  <si>
    <t>Miles for Mimosas 5K, Canton OH</t>
  </si>
  <si>
    <t>Caldwell Firemans 5K, Caldwell OH</t>
  </si>
  <si>
    <t>Flamingo 5K, Cambridge OH</t>
  </si>
  <si>
    <t>UP, UP, and Away 5K, Canton OH</t>
  </si>
  <si>
    <t>Tomahawk Trot 5K, Gnaddenhutten OH</t>
  </si>
  <si>
    <t>Freedom Race 5K, Greensburg PA</t>
  </si>
  <si>
    <t>John Woodruff 5K, Connellsville PA</t>
  </si>
  <si>
    <t>Soap Box Derby 5K, Akron OH</t>
  </si>
  <si>
    <t>Ice Cream Race 2M, Salem OH</t>
  </si>
  <si>
    <t>Horse Trading Days 5K, Zielenople PA</t>
  </si>
  <si>
    <t>Horse Trading Days 1M, Zielenople PA</t>
  </si>
  <si>
    <t>Firemen's Festival 5K, Caldwell OH</t>
  </si>
  <si>
    <t>Turtle Trot 5K, Turtle Creek PA</t>
  </si>
  <si>
    <t>Betty Zane Days 5K, Martins Ferry OH</t>
  </si>
  <si>
    <t>CDC Splash &amp; Dash %K, Cambridge OH</t>
  </si>
  <si>
    <t>It Takes a Village 5K, Pleasant Township PA</t>
  </si>
  <si>
    <t>Stink,Stank,Stunk 5K, Bollivar OH</t>
  </si>
  <si>
    <t>Health and Wellness Simmer time virtual challenge 5K</t>
  </si>
  <si>
    <t>Hospice of Guernsey 5K, Cambridge OH</t>
  </si>
  <si>
    <t>Millersburg Food Run 5K, Millersburg OH</t>
  </si>
  <si>
    <t>Morgan County Glow Run 5K, Mcconnellsville OH</t>
  </si>
  <si>
    <t>Hospice of Guernsey 10K, Cambridge OH</t>
  </si>
  <si>
    <t>Millersburg Food Run 10K, Millersburg OH</t>
  </si>
  <si>
    <t>Firefly Night Run 1 Mile, Canfield OH</t>
  </si>
  <si>
    <t>Flash In the Night 5K, Canfield OH</t>
  </si>
  <si>
    <t>Almost Heaven 5K, ST Albans - Virtual</t>
  </si>
  <si>
    <t>McDonough 4M Trail Race, Vienna WV - Virtual</t>
  </si>
  <si>
    <t>Lowelville Rocket Glow Run 5K, Lowellville OH</t>
  </si>
  <si>
    <t>TBDBITL 5K, Columbus OH - Virtual</t>
  </si>
  <si>
    <t>True Lemon Trails 5K-Hybrid , Hillard OH - Virtual</t>
  </si>
  <si>
    <t>Roundtown Classic 5K, Cicclevelle OH</t>
  </si>
  <si>
    <t>Diabetes Dash 5K, Westerville OH - Virtual</t>
  </si>
  <si>
    <t>Ohio Hill Folk Festival 10K, Quacker City OH</t>
  </si>
  <si>
    <t>Splash &amp; Dash 2M, Spencer WV</t>
  </si>
  <si>
    <t>Guernsey Trail Firecracker 10K, Cambridge OH</t>
  </si>
  <si>
    <t>1sr AG</t>
  </si>
  <si>
    <t>Almost Heaven 5K, ST Albans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</si>
</sst>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6"/>
      <color rgb="FF000000"/>
      <name val="Arial"/>
      <family val="2"/>
    </font>
    <font>
      <sz val="11"/>
      <color rgb="FF000000"/>
      <name val="Arial"/>
      <family val="2"/>
    </font>
    <font>
      <sz val="10"/>
      <color rgb="FF1D222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/>
    <xf numFmtId="16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96"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  <dxf>
      <numFmt numFmtId="0" formatCode="General"/>
    </dxf>
    <dxf>
      <numFmt numFmtId="164" formatCode="m/d/yy;@"/>
    </dxf>
    <dxf>
      <numFmt numFmtId="164" formatCode="m/d/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349878-AC23-444D-96AB-C93F0E13E593}" name="CKnodrach" displayName="CKnodrach" ref="B4:G26" totalsRowCount="1">
  <autoFilter ref="B4:G25" xr:uid="{DD349878-AC23-444D-96AB-C93F0E13E593}"/>
  <tableColumns count="6">
    <tableColumn id="1" xr3:uid="{72761D98-495F-4616-9350-4B1A595B851E}" name="Race" totalsRowLabel="Total"/>
    <tableColumn id="2" xr3:uid="{70CC9F2D-D22A-41AF-9243-7D68808629F3}" name="Date" dataDxfId="74" totalsRowDxfId="73"/>
    <tableColumn id="3" xr3:uid="{312F0167-7171-463D-8900-837FDABC42EB}" name="Award"/>
    <tableColumn id="4" xr3:uid="{5F58F233-F8C1-4B45-B5D7-D2331CC094F0}" name="Award Pts" totalsRowFunction="countNums"/>
    <tableColumn id="5" xr3:uid="{3607DC3F-8190-4390-A5AC-52D0FA532F84}" name="Dist Pts"/>
    <tableColumn id="6" xr3:uid="{7E6F6CE1-396F-4B58-8EF6-D31AC31E2E63}" name="Total" totalsRowFunction="sum" dataDxfId="72">
      <calculatedColumnFormula>SUM(CKnodrach[[#This Row],[Award Pts]:[Dist Pts]])</calculatedColumnFormula>
    </tableColumn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44ABCB9-4F1F-4CCD-A338-1F34C78A51D0}" name="KHamilton" displayName="KHamilton" ref="B204:G219" totalsRowCount="1">
  <autoFilter ref="B204:G218" xr:uid="{F44ABCB9-4F1F-4CCD-A338-1F34C78A51D0}"/>
  <tableColumns count="6">
    <tableColumn id="1" xr3:uid="{3FA7D6C8-93E6-427D-971E-BAFB09590668}" name="Race" totalsRowLabel="Total"/>
    <tableColumn id="2" xr3:uid="{DE076F32-1259-41A6-A8D7-D3C46E63A7BD}" name="Date" dataDxfId="47" totalsRowDxfId="46"/>
    <tableColumn id="3" xr3:uid="{67748F69-63EF-4347-9614-693BF8DA500E}" name="Award"/>
    <tableColumn id="4" xr3:uid="{2E6EC9EA-D8E5-4035-8831-C9B53C21F8A5}" name="Award Pts" totalsRowFunction="countNums"/>
    <tableColumn id="5" xr3:uid="{3ADF54AD-A5A6-4F6C-BC33-3194A10E2A3A}" name="Dist Pts"/>
    <tableColumn id="6" xr3:uid="{B5122E24-8EC8-4203-9317-710F654408D4}" name="Total" totalsRowFunction="sum" dataDxfId="45">
      <calculatedColumnFormula>SUM(KHamilton[[#This Row],[Award Pts]:[Dist Pts]])</calculatedColumnFormula>
    </tableColumn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5F1FB71-34BF-45DF-9FBA-F1EC0963E71B}" name="CHein" displayName="CHein" ref="B276:G294" totalsRowCount="1">
  <autoFilter ref="B276:G293" xr:uid="{15F1FB71-34BF-45DF-9FBA-F1EC0963E71B}"/>
  <tableColumns count="6">
    <tableColumn id="1" xr3:uid="{94B56347-8A20-4CAA-B34E-B2EBB457E0ED}" name="Race" totalsRowLabel="Total"/>
    <tableColumn id="2" xr3:uid="{8E1FD736-29C0-4714-B3C8-357C28AB5692}" name="Date" dataDxfId="44" totalsRowDxfId="43"/>
    <tableColumn id="3" xr3:uid="{15B29927-EE92-4095-9D4B-A897DD4E2989}" name="Award"/>
    <tableColumn id="4" xr3:uid="{3AE88155-C18C-4750-BA5C-947680135026}" name="Award Pts" totalsRowFunction="countNums"/>
    <tableColumn id="5" xr3:uid="{7E646855-CE0F-4B9D-A3EA-98B578BB1C09}" name="Dist Pts"/>
    <tableColumn id="6" xr3:uid="{3E6103F4-820F-42C1-9581-32559C1C9A09}" name="Total" totalsRowFunction="sum" dataDxfId="42">
      <calculatedColumnFormula>SUM(CHein[[#This Row],[Award Pts]:[Dist Pts]])</calculatedColumnFormula>
    </tableColumn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C8F7575-8428-4688-A385-F707B5DAB080}" name="AGates" displayName="AGates" ref="B183:G201" totalsRowCount="1">
  <autoFilter ref="B183:G200" xr:uid="{2C8F7575-8428-4688-A385-F707B5DAB080}"/>
  <tableColumns count="6">
    <tableColumn id="1" xr3:uid="{DAF37782-E41A-4AF9-91F0-FD86B5A0D6D4}" name="Race" totalsRowLabel="Total"/>
    <tableColumn id="2" xr3:uid="{A53D22C0-433C-4FDC-8FEA-166F5E172FEF}" name="Date" dataDxfId="41" totalsRowDxfId="40"/>
    <tableColumn id="3" xr3:uid="{D5C1ED48-00EF-4E91-8AB1-C12B40965E36}" name="Award"/>
    <tableColumn id="4" xr3:uid="{2D6D88C5-0E57-48EF-967C-A792E56C0516}" name="Award Pts" totalsRowFunction="countNums"/>
    <tableColumn id="5" xr3:uid="{941ADF24-DA81-4A4E-8E7D-0CAF615B16AD}" name="Dist Pts"/>
    <tableColumn id="6" xr3:uid="{87D1B73E-D67E-44DF-8958-2F095B365421}" name="Total" totalsRowFunction="sum" dataDxfId="39">
      <calculatedColumnFormula>SUM(AGates[[#This Row],[Award Pts]:[Dist Pts]])</calculatedColumnFormula>
    </tableColumn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DB097DC-34FD-4213-A97B-7CEC2A6110A3}" name="MRichter" displayName="MRichter" ref="B156:G180" totalsRowCount="1">
  <autoFilter ref="B156:G179" xr:uid="{5DB097DC-34FD-4213-A97B-7CEC2A6110A3}"/>
  <tableColumns count="6">
    <tableColumn id="1" xr3:uid="{4AF998DC-139A-4D53-B77A-E3D41038B522}" name="Race" totalsRowLabel="Total"/>
    <tableColumn id="2" xr3:uid="{1DA05CE5-37BC-4CBD-8B97-4267AAAD8679}" name="Date" dataDxfId="38" totalsRowDxfId="37"/>
    <tableColumn id="3" xr3:uid="{9B07D1CD-9CAF-4E14-9BCC-0A06AD72EC7A}" name="Award"/>
    <tableColumn id="4" xr3:uid="{2B1F5BDE-992F-466B-80FC-6AD90E052E90}" name="Award Pts" totalsRowFunction="countNums"/>
    <tableColumn id="5" xr3:uid="{A6FBDA6B-0A5B-4FF2-9563-6230E5FA2227}" name="Dist Pts"/>
    <tableColumn id="6" xr3:uid="{46A6851B-AC2D-4AC1-A576-4599FCD241F6}" name="Total" totalsRowFunction="sum" dataDxfId="36">
      <calculatedColumnFormula>SUM(MRichter[[#This Row],[Award Pts]:[Dist Pts]])</calculatedColumnFormula>
    </tableColumn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8BCDDB5-40D5-4AD4-B773-846923BE0100}" name="BJahn" displayName="BJahn" ref="B98:G132" totalsRowCount="1">
  <autoFilter ref="B98:G131" xr:uid="{F8BCDDB5-40D5-4AD4-B773-846923BE0100}"/>
  <tableColumns count="6">
    <tableColumn id="1" xr3:uid="{16F4E423-324B-4DEB-87DF-DCA6BFAD1BD3}" name="Race" totalsRowLabel="Total"/>
    <tableColumn id="2" xr3:uid="{1B64548D-15B0-432F-9C53-E031C59DDCF3}" name="Date" dataDxfId="35" totalsRowDxfId="34"/>
    <tableColumn id="3" xr3:uid="{06B8A65F-50E2-4EFA-8BFD-499C4B6E9691}" name="Award"/>
    <tableColumn id="4" xr3:uid="{14744FD6-00D7-403F-8ABB-F8722DFC9C6A}" name="Award Pts" totalsRowFunction="countNums"/>
    <tableColumn id="5" xr3:uid="{373CA865-66EA-4D35-836B-970F1AD300F4}" name="Dist Pts"/>
    <tableColumn id="6" xr3:uid="{8F624DE0-FCBD-43CE-B254-1341AE771BC0}" name="Total" totalsRowFunction="sum" dataDxfId="33">
      <calculatedColumnFormula>SUM(BJahn[[#This Row],[Award Pts]:[Dist Pts]])</calculatedColumnFormula>
    </tableColumn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75D3E17-6D3A-424C-9D3A-1EB71019E27E}" name="CCowan" displayName="CCowan" ref="B222:G241" totalsRowCount="1">
  <autoFilter ref="B222:G240" xr:uid="{275D3E17-6D3A-424C-9D3A-1EB71019E27E}"/>
  <tableColumns count="6">
    <tableColumn id="1" xr3:uid="{FA2A73EA-B811-4E13-BB69-ED31A6FE06D0}" name="Race" totalsRowLabel="Total"/>
    <tableColumn id="2" xr3:uid="{301603F5-156A-4F2E-935B-7DF996BF1578}" name="Date" dataDxfId="32" totalsRowDxfId="31"/>
    <tableColumn id="3" xr3:uid="{77B442E8-6748-4B3D-9341-3AE7C5D06400}" name="Award"/>
    <tableColumn id="4" xr3:uid="{08E5F4E8-3527-4062-8EF4-3C7FA2FDB6F2}" name="Award Pts" totalsRowFunction="countNums"/>
    <tableColumn id="5" xr3:uid="{A186F864-5EAA-4786-A809-F9BBC5E57CED}" name="Dist Pts"/>
    <tableColumn id="6" xr3:uid="{4E81666F-8A86-4EF8-9CB4-E1C52B787D88}" name="Total" totalsRowFunction="sum" dataDxfId="30">
      <calculatedColumnFormula>SUM(CCowan[[#This Row],[Award Pts]:[Dist Pts]])</calculatedColumnFormula>
    </tableColumn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C706600A-0843-462B-9256-76FE7DACDDED}" name="SFrame" displayName="SFrame" ref="B57:G95" totalsRowCount="1">
  <autoFilter ref="B57:G94" xr:uid="{C706600A-0843-462B-9256-76FE7DACDDED}"/>
  <tableColumns count="6">
    <tableColumn id="1" xr3:uid="{9EAA90C1-25A4-438D-9FD9-64AF2C3A5855}" name="Race" totalsRowLabel="Total"/>
    <tableColumn id="2" xr3:uid="{3B541FBA-82D0-4A04-858B-618FF78CD89E}" name="Date" dataDxfId="29" totalsRowDxfId="28"/>
    <tableColumn id="3" xr3:uid="{207824F7-5106-41B7-A606-D83D941BC010}" name="Award"/>
    <tableColumn id="4" xr3:uid="{5BD1DDBB-BEAD-4CD8-98C6-4553B951932A}" name="Award Pts" totalsRowFunction="countNums"/>
    <tableColumn id="5" xr3:uid="{67BEBC5A-636A-461B-B1B7-1F0360C99182}" name="Dist Pts"/>
    <tableColumn id="6" xr3:uid="{43274453-3606-4B49-A231-7D5D2EB13BB7}" name="Total" totalsRowFunction="sum" dataDxfId="27">
      <calculatedColumnFormula>SUM(SFrame[[#This Row],[Award Pts]:[Dist Pts]])</calculatedColumnFormula>
    </tableColumn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A57842C2-1B08-4767-9F53-FB59B4AE7900}" name="Tlott" displayName="Tlott" ref="B297:G308" totalsRowCount="1">
  <autoFilter ref="B297:G307" xr:uid="{A57842C2-1B08-4767-9F53-FB59B4AE7900}"/>
  <tableColumns count="6">
    <tableColumn id="1" xr3:uid="{5CCD7E1B-DE50-4830-A6E1-CFA587E313F1}" name="Race" totalsRowLabel="Total"/>
    <tableColumn id="2" xr3:uid="{A0FE5A39-0266-4558-AE80-3FB9C6BB1202}" name="Date" dataDxfId="26" totalsRowDxfId="25"/>
    <tableColumn id="3" xr3:uid="{40B53A8F-83FB-4BD2-8FA9-724671F67365}" name="Award"/>
    <tableColumn id="4" xr3:uid="{7CEA542D-DBA0-4279-873F-303423AAA1ED}" name="Award Pts" totalsRowFunction="countNums"/>
    <tableColumn id="5" xr3:uid="{DA66611B-4F52-4BA9-8994-EF371CE9AD61}" name="Dist Pts"/>
    <tableColumn id="6" xr3:uid="{B4F9E78A-B292-4DA9-B185-7664C82CC382}" name="Total" totalsRowFunction="sum" dataDxfId="24">
      <calculatedColumnFormula>SUM(Tlott[[#This Row],[Award Pts]:[Dist Pts]])</calculatedColumnFormula>
    </tableColumn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BE5B2E86-065A-4193-A991-421F42F976F8}" name="DAddisW" displayName="DAddisW" ref="B320:G322" totalsRowCount="1">
  <autoFilter ref="B320:G321" xr:uid="{BE5B2E86-065A-4193-A991-421F42F976F8}"/>
  <tableColumns count="6">
    <tableColumn id="1" xr3:uid="{1A283AF3-2444-4A4A-9725-FEAA9DE4CD7D}" name="Race" totalsRowLabel="Total"/>
    <tableColumn id="2" xr3:uid="{D7A016DE-3147-4CA4-A369-F286B6106767}" name="Date" dataDxfId="23" totalsRowDxfId="22"/>
    <tableColumn id="3" xr3:uid="{110771EA-4148-4B43-8DEE-9D5EE88EBEC2}" name="Award"/>
    <tableColumn id="4" xr3:uid="{182FB4A8-D32D-4715-AC71-185A546464F0}" name="Award Pts" totalsRowFunction="countNums"/>
    <tableColumn id="5" xr3:uid="{B08B9470-A435-49A9-9AE8-FB1FF2B6AA9A}" name="Dist Pts"/>
    <tableColumn id="6" xr3:uid="{7D9B1FC5-E347-4763-8CD0-FCDF0B2C95B4}" name="Total" totalsRowFunction="sum" dataDxfId="21">
      <calculatedColumnFormula>SUM(DAddisW[[#This Row],[Award Pts]:[Dist Pts]])</calculatedColumnFormula>
    </tableColumn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6B57014E-1F7F-4492-8978-277D16858A9D}" name="NGoff" displayName="NGoff" ref="B261:G273" totalsRowCount="1">
  <autoFilter ref="B261:G272" xr:uid="{6B57014E-1F7F-4492-8978-277D16858A9D}"/>
  <tableColumns count="6">
    <tableColumn id="1" xr3:uid="{3B15A781-5BE7-4FE5-A46A-6AA749CF60D3}" name="Race" totalsRowLabel="Total"/>
    <tableColumn id="2" xr3:uid="{B0107944-863E-4D67-A716-5BDA98A87787}" name="Date" dataDxfId="20" totalsRowDxfId="19"/>
    <tableColumn id="3" xr3:uid="{EAA47B7D-4072-4683-ACEF-BCBE60801A7D}" name="Award"/>
    <tableColumn id="4" xr3:uid="{963D6E77-321A-498A-83B6-024DC2089794}" name="Award Pts" totalsRowFunction="countNums"/>
    <tableColumn id="5" xr3:uid="{F31B9ED5-9D3D-4606-8EC1-CA18537372D0}" name="Dist Pts"/>
    <tableColumn id="6" xr3:uid="{2F0F67E3-38F0-4AF0-86F1-ACF613FC847C}" name="Total" totalsRowFunction="sum" dataDxfId="18">
      <calculatedColumnFormula>SUM(NGoff[[#This Row],[Award Pts]:[Dist Pts]])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44F53A1-CDC7-4D35-9B0E-16FC884EACC8}" name="Bphillips" displayName="Bphillips" ref="B132:G144" totalsRowCount="1">
  <autoFilter ref="B132:G143" xr:uid="{F44F53A1-CDC7-4D35-9B0E-16FC884EACC8}"/>
  <tableColumns count="6">
    <tableColumn id="1" xr3:uid="{EA4A690C-BDEC-4699-8817-875C236F10CF}" name="Race" totalsRowLabel="Total"/>
    <tableColumn id="2" xr3:uid="{BFC50760-9EA2-4A05-8138-A4E2398271B9}" name="Date" dataDxfId="71" totalsRowDxfId="70"/>
    <tableColumn id="3" xr3:uid="{29A81E87-B3F0-495A-AFE2-EB8C9778B1C3}" name="Award"/>
    <tableColumn id="4" xr3:uid="{80AC8B05-3F9E-4E6B-A88F-4F2E45A0CB86}" name="Award Pts" totalsRowFunction="countNums"/>
    <tableColumn id="5" xr3:uid="{79BB5014-D266-446E-BF11-DEC91F266114}" name="Dist Pts"/>
    <tableColumn id="6" xr3:uid="{4D520D26-AA0E-4859-8EFB-04811C41CF2E}" name="Total" totalsRowFunction="sum" dataDxfId="69">
      <calculatedColumnFormula>SUM(Bphillips[[#This Row],[Award Pts]:[Dist Pts]])</calculatedColumnFormula>
    </tableColumn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C1C07B7-7330-43CF-A3F2-075C9F760CDB}" name="KMader" displayName="KMader" ref="B135:G153" totalsRowCount="1">
  <autoFilter ref="B135:G152" xr:uid="{6C1C07B7-7330-43CF-A3F2-075C9F760CDB}"/>
  <tableColumns count="6">
    <tableColumn id="1" xr3:uid="{EF40D6C6-FF9F-4C3D-89BF-A8EEB5DCDF25}" name="Race" totalsRowLabel="Total"/>
    <tableColumn id="2" xr3:uid="{448CC579-DE36-4D8A-B456-9AF937D68109}" name="Date" dataDxfId="17" totalsRowDxfId="16"/>
    <tableColumn id="3" xr3:uid="{EF4861DE-D334-441E-AA45-20A11E7DF939}" name="Award"/>
    <tableColumn id="4" xr3:uid="{CA662B95-FB3B-4108-9DA6-7A2C02F78B09}" name="Award Pts" totalsRowFunction="countNums"/>
    <tableColumn id="5" xr3:uid="{2D5B1662-E8DA-4268-8976-58D65ADA2486}" name="Dist Pts"/>
    <tableColumn id="6" xr3:uid="{E32905A4-0F3A-445F-8719-54B0B1E73986}" name="Total" totalsRowFunction="sum" dataDxfId="15">
      <calculatedColumnFormula>SUM(KMader[[#This Row],[Award Pts]:[Dist Pts]])</calculatedColumnFormula>
    </tableColumn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102FD4B-F1AF-4648-AB03-33DE7304499A}" name="JMartin" displayName="JMartin" ref="B311:G317" totalsRowCount="1">
  <autoFilter ref="B311:G316" xr:uid="{B102FD4B-F1AF-4648-AB03-33DE7304499A}"/>
  <tableColumns count="6">
    <tableColumn id="1" xr3:uid="{4654D58B-49A6-4CE7-9E06-03820960727B}" name="Race" totalsRowLabel="Total"/>
    <tableColumn id="2" xr3:uid="{2FF753C5-5736-422D-B6D8-D5F16999EA63}" name="Date" dataDxfId="14" totalsRowDxfId="13"/>
    <tableColumn id="3" xr3:uid="{B86BA270-ACCC-468E-9757-E1BD11AA6C99}" name="Award"/>
    <tableColumn id="4" xr3:uid="{3F4D20B1-1C41-429C-9357-5794BD40B4BB}" name="Award Pts" totalsRowFunction="countNums"/>
    <tableColumn id="5" xr3:uid="{2B839D07-726B-400C-A666-8FA9F14BE841}" name="Dist Pts"/>
    <tableColumn id="6" xr3:uid="{BE28E6C9-B34A-44A7-A227-01935B7534E3}" name="Total" totalsRowFunction="sum" dataDxfId="12">
      <calculatedColumnFormula>SUM(JMartin[[#This Row],[Award Pts]:[Dist Pts]])</calculatedColumnFormula>
    </tableColumn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AD808865-3D38-41A6-8942-3CC02B1B42EC}" name="ARichter32" displayName="ARichter32" ref="B244:G258" totalsRowCount="1">
  <autoFilter ref="B244:G257" xr:uid="{AD808865-3D38-41A6-8942-3CC02B1B42EC}"/>
  <tableColumns count="6">
    <tableColumn id="1" xr3:uid="{8FD8D0D4-7529-4D95-9CF5-E864A6EF0676}" name="Race" totalsRowLabel="Total"/>
    <tableColumn id="2" xr3:uid="{CDAF40CC-BE75-4627-BD5D-D43F7F083352}" name="Date" dataDxfId="11" totalsRowDxfId="10"/>
    <tableColumn id="3" xr3:uid="{F76B5129-4632-4CC4-B076-17CEB9D406DA}" name="Award"/>
    <tableColumn id="4" xr3:uid="{60BA5B9D-357F-44AC-9692-D37664C2B524}" name="Award Pts" totalsRowFunction="countNums"/>
    <tableColumn id="5" xr3:uid="{8FD9CC68-FD21-4AB6-B6FA-A35E7A0C8000}" name="Dist Pts"/>
    <tableColumn id="6" xr3:uid="{D3806019-6DA3-4401-8CAE-D921A30D0E61}" name="Total" totalsRowFunction="sum" dataDxfId="9">
      <calculatedColumnFormula>SUM(ARichter32[[#This Row],[Award Pts]:[Dist Pts]])</calculatedColumnFormula>
    </tableColumn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3ECBC41-31FC-4FD0-A6E9-B83B11A22A84}" name="PAddis" displayName="PAddis" ref="B98:G119" totalsRowCount="1">
  <autoFilter ref="B98:G118" xr:uid="{13ECBC41-31FC-4FD0-A6E9-B83B11A22A84}"/>
  <tableColumns count="6">
    <tableColumn id="1" xr3:uid="{9746D94D-05B5-48B0-B153-D0E872BA6E2F}" name="Race" totalsRowLabel="Total"/>
    <tableColumn id="2" xr3:uid="{2719A828-DF58-4FE0-81F8-B2D85ACA0AF1}" name="Date" dataDxfId="95" totalsRowDxfId="94"/>
    <tableColumn id="3" xr3:uid="{0FCD2766-8C41-43D5-B896-817EEFF454CC}" name="Award"/>
    <tableColumn id="4" xr3:uid="{AD94AD35-048B-4593-BE5A-718D5D120086}" name="Award Pts" totalsRowFunction="countNums"/>
    <tableColumn id="5" xr3:uid="{DBE89228-B9CB-42E4-8671-16C5A546D5BF}" name="Dist Pts"/>
    <tableColumn id="6" xr3:uid="{B0B8F00A-27BF-494A-8F70-D59E89FB64C6}" name="Total" totalsRowFunction="sum" dataDxfId="93">
      <calculatedColumnFormula>SUM(PAddis[[#This Row],[Award Pts]:[Dist Pts]])</calculatedColumnFormula>
    </tableColumn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D5478B9-F6D4-40F5-89F7-ECF5D26D3BD2}" name="SHitt" displayName="SHitt" ref="B160:G187" totalsRowCount="1">
  <autoFilter ref="B160:G186" xr:uid="{ED5478B9-F6D4-40F5-89F7-ECF5D26D3BD2}"/>
  <tableColumns count="6">
    <tableColumn id="1" xr3:uid="{1183E4A2-3B8C-452A-9461-B2EE165D39DA}" name="Race" totalsRowLabel="Total"/>
    <tableColumn id="2" xr3:uid="{0027DA5E-F514-4F90-8CEB-94693875E178}" name="Date" dataDxfId="92" totalsRowDxfId="91"/>
    <tableColumn id="3" xr3:uid="{A241768E-5971-439A-9FBC-3F14B4780C23}" name="Award"/>
    <tableColumn id="4" xr3:uid="{22A782F8-DC96-45E8-A674-7CA4A26878CF}" name="Award Pts" totalsRowFunction="countNums"/>
    <tableColumn id="5" xr3:uid="{5749B539-4455-4BE3-A490-4D02173CA74C}" name="Dist Pts"/>
    <tableColumn id="6" xr3:uid="{F4E5830B-3E28-4898-A56D-211C342C0A61}" name="Total" totalsRowFunction="sum" dataDxfId="90">
      <calculatedColumnFormula>SUM(SHitt[[#This Row],[Award Pts]:[Dist Pts]])</calculatedColumnFormula>
    </tableColumn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8EFF823-E0E0-478E-AC00-33194CF078A6}" name="AFerguson" displayName="AFerguson" ref="B4:G49" totalsRowCount="1">
  <autoFilter ref="B4:G48" xr:uid="{68EFF823-E0E0-478E-AC00-33194CF078A6}"/>
  <tableColumns count="6">
    <tableColumn id="1" xr3:uid="{FE75EB05-CFB6-4885-AC51-7CCFF8A6B32D}" name="Race" totalsRowLabel="Total"/>
    <tableColumn id="2" xr3:uid="{FC638C5E-DF62-4566-9C7C-11234DE8DC9C}" name="Date" dataDxfId="89" totalsRowDxfId="88"/>
    <tableColumn id="3" xr3:uid="{FB1F6688-413F-4DED-AA6E-F44E1FC76F39}" name="Award"/>
    <tableColumn id="4" xr3:uid="{C668D768-BF0A-4F34-B69F-BA38A736C21F}" name="Award Pts" totalsRowFunction="countNums"/>
    <tableColumn id="5" xr3:uid="{E47C82A2-C8EF-4E58-AE81-048BA35FF3AE}" name="Dist Pts"/>
    <tableColumn id="6" xr3:uid="{51A3028B-2745-4DEA-AB2A-E53CFFFEB804}" name="Total" totalsRowFunction="sum" dataDxfId="87">
      <calculatedColumnFormula>SUM(AFerguson[[#This Row],[Award Pts]:[Dist Pts]])</calculatedColumnFormula>
    </tableColumn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B3D5CAAB-CF03-422B-A8B3-EAC688830BA4}" name="DCline" displayName="DCline" ref="B52:G95" totalsRowCount="1">
  <autoFilter ref="B52:G94" xr:uid="{B3D5CAAB-CF03-422B-A8B3-EAC688830BA4}"/>
  <tableColumns count="6">
    <tableColumn id="1" xr3:uid="{DAC8DF65-5E58-4D4C-8E5C-30A915A3FA11}" name="Race" totalsRowLabel="Total"/>
    <tableColumn id="2" xr3:uid="{2C985F37-1D1A-49C1-9F79-814EB8AA776B}" name="Date" dataDxfId="86" totalsRowDxfId="85"/>
    <tableColumn id="3" xr3:uid="{243B87D8-5F1D-46B7-B1EA-2EFFCA021FA0}" name="Award"/>
    <tableColumn id="4" xr3:uid="{B04204F3-15A0-440B-890E-CA5515415FD0}" name="Award Pts" totalsRowFunction="countNums"/>
    <tableColumn id="5" xr3:uid="{8BE22517-9B10-4986-9441-DD78D03CF725}" name="Dist Pts"/>
    <tableColumn id="6" xr3:uid="{57B9C720-44F4-42ED-A5EC-EF587BC7048F}" name="Total" totalsRowFunction="sum" dataDxfId="84">
      <calculatedColumnFormula>SUM(DCline[[#This Row],[Award Pts]:[Dist Pts]])</calculatedColumnFormula>
    </tableColumn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CDF328D-B638-459E-8662-E480D266F669}" name="DAddis" displayName="DAddis" ref="B137:G157" totalsRowCount="1">
  <autoFilter ref="B137:G156" xr:uid="{6CDF328D-B638-459E-8662-E480D266F669}"/>
  <tableColumns count="6">
    <tableColumn id="1" xr3:uid="{A0CD48C6-26E7-4756-A8C2-7CD9BB9C57E4}" name="Race" totalsRowLabel="Total"/>
    <tableColumn id="2" xr3:uid="{4E639B3F-7D75-41D1-8DDD-7DDCDCD7245D}" name="Date" dataDxfId="83" totalsRowDxfId="82"/>
    <tableColumn id="3" xr3:uid="{D7128346-DAC9-4068-935D-3EFF001548CC}" name="Award"/>
    <tableColumn id="4" xr3:uid="{443CD280-B794-440F-9C04-51C77C60187E}" name="Award Pts" totalsRowFunction="countNums"/>
    <tableColumn id="5" xr3:uid="{E0C68490-B24F-44FC-A1DA-E6687BFE4D89}" name="Dist Pts"/>
    <tableColumn id="6" xr3:uid="{EAFD74A1-1986-4344-A285-6E539DB650AA}" name="Total" totalsRowFunction="sum" dataDxfId="81">
      <calculatedColumnFormula>SUM(DAddis[[#This Row],[Award Pts]:[Dist Pts]])</calculatedColumnFormula>
    </tableColumn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11C45441-450F-4757-8F56-E155FF2F7D72}" name="JMartinR" displayName="JMartinR" ref="B122:G134" totalsRowCount="1">
  <autoFilter ref="B122:G133" xr:uid="{11C45441-450F-4757-8F56-E155FF2F7D72}"/>
  <tableColumns count="6">
    <tableColumn id="1" xr3:uid="{C37E0814-CCE9-4BE8-BFC5-B56FEC3B60FF}" name="Race" totalsRowLabel="Total"/>
    <tableColumn id="2" xr3:uid="{B40C7A45-561D-40F3-8F00-314E71DD0551}" name="Date" dataDxfId="80" totalsRowDxfId="79"/>
    <tableColumn id="3" xr3:uid="{8CD17998-1F84-4ED1-8FFB-F5EE6BE1CDE6}" name="Award"/>
    <tableColumn id="4" xr3:uid="{F6FB3D62-3825-491E-806E-D3B3289FA40A}" name="Award Pts" totalsRowFunction="countNums"/>
    <tableColumn id="5" xr3:uid="{4A478196-6C31-468E-A036-2BDA819D77E7}" name="Dist Pts"/>
    <tableColumn id="6" xr3:uid="{D6D29542-6DBD-40F5-B25B-192E6A7695F9}" name="Total" totalsRowFunction="sum" dataDxfId="78">
      <calculatedColumnFormula>SUM(JMartinR[[#This Row],[Award Pts]:[Dist Pts]])</calculatedColumnFormula>
    </tableColumn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101A16C9-36C2-4056-9BE9-5EA8F6828FD9}" name="AGatesR" displayName="AGatesR" ref="B190:G192" totalsRowCount="1">
  <autoFilter ref="B190:G191" xr:uid="{101A16C9-36C2-4056-9BE9-5EA8F6828FD9}"/>
  <tableColumns count="6">
    <tableColumn id="1" xr3:uid="{45D08351-DA12-4E32-9B18-08EC58752FD8}" name="Race" totalsRowLabel="Total"/>
    <tableColumn id="2" xr3:uid="{E3EFB3D6-AF5D-43EA-8503-C0415DFA75D9}" name="Date" dataDxfId="77" totalsRowDxfId="76"/>
    <tableColumn id="3" xr3:uid="{584AFBE6-DD06-466A-B9B7-8EB53AC54175}" name="Award"/>
    <tableColumn id="4" xr3:uid="{2231F111-3BA1-4F71-979F-998E23D7BEBB}" name="Award Pts" totalsRowFunction="countNums"/>
    <tableColumn id="5" xr3:uid="{314AE008-B015-475E-ACDC-E418A7EF6C41}" name="Dist Pts"/>
    <tableColumn id="6" xr3:uid="{CD38AE8F-1A6A-49A2-9CCF-9F456A60BC7B}" name="Total" totalsRowFunction="sum" dataDxfId="75">
      <calculatedColumnFormula>SUM(AGatesR[[#This Row],[Award Pts]:[Dist Pts]])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E384FBC-6FD6-4155-ADE3-AB852A18DF51}" name="JMader" displayName="JMader" ref="B29:G45" totalsRowCount="1">
  <autoFilter ref="B29:G44" xr:uid="{2E384FBC-6FD6-4155-ADE3-AB852A18DF51}"/>
  <tableColumns count="6">
    <tableColumn id="1" xr3:uid="{0A383A99-1D13-48F7-A6DB-75F2B77425DA}" name="Race" totalsRowLabel="Total"/>
    <tableColumn id="2" xr3:uid="{E47520BE-07EE-4E7B-A3FA-019A72EE9D67}" name="Date" dataDxfId="68" totalsRowDxfId="67"/>
    <tableColumn id="3" xr3:uid="{8479F7A6-8960-49F4-89F4-7B4076B2DEEE}" name="Award"/>
    <tableColumn id="4" xr3:uid="{BB198367-40F3-49D8-B952-1A8F98EB2A8B}" name="Award Pts" totalsRowFunction="countNums"/>
    <tableColumn id="5" xr3:uid="{F9ACFDC9-D521-455A-82B4-F4C2B6C6E918}" name="Dist Pts"/>
    <tableColumn id="6" xr3:uid="{C3EFC381-CE05-4452-8766-59D1D340FA79}" name="Total" totalsRowFunction="sum" dataDxfId="66">
      <calculatedColumnFormula>SUM(JMader[[#This Row],[Award Pts]:[Dist Pts]])</calculatedColumnFormula>
    </tableColumn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748BD4D-DD7E-48BD-B663-B935FE0E7447}" name="CKnodrachR" displayName="CKnodrachR" ref="B43:G66" totalsRowCount="1">
  <autoFilter ref="B43:G65" xr:uid="{8748BD4D-DD7E-48BD-B663-B935FE0E7447}"/>
  <tableColumns count="6">
    <tableColumn id="1" xr3:uid="{31F98F17-89FA-47FA-B1E0-3B05DD4C23B7}" name="Race" totalsRowLabel="Total"/>
    <tableColumn id="2" xr3:uid="{D92D4222-630D-4EE1-8B46-ADEAF11B118D}" name="Date" dataDxfId="8" totalsRowDxfId="7"/>
    <tableColumn id="3" xr3:uid="{FBCF44E3-80B0-4778-BB9E-4E4748B58961}" name="Award"/>
    <tableColumn id="4" xr3:uid="{BE47A9C4-EBFC-4C53-8416-E4397A3EB16A}" name="Award Pts" totalsRowFunction="countNums"/>
    <tableColumn id="5" xr3:uid="{EF8C5E25-06B2-4217-9190-A89A257DBB35}" name="Dist Pts"/>
    <tableColumn id="6" xr3:uid="{1D664881-F3D0-4816-B06D-05DCA22E78FB}" name="Total" totalsRowFunction="sum" dataDxfId="6">
      <calculatedColumnFormula>SUM(CKnodrachR[[#This Row],[Award Pts]:[Dist Pts]])</calculatedColumnFormula>
    </tableColumn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A4A1E21F-DB59-4EA9-B5C8-2350F88D0721}" name="TBuskirkR" displayName="TBuskirkR" ref="B69:G85" totalsRowCount="1">
  <autoFilter ref="B69:G84" xr:uid="{A4A1E21F-DB59-4EA9-B5C8-2350F88D0721}"/>
  <tableColumns count="6">
    <tableColumn id="1" xr3:uid="{05E3B343-67D1-4439-BB79-462275C776F6}" name="Race" totalsRowLabel="Total"/>
    <tableColumn id="2" xr3:uid="{70B14B5C-DF3F-41F2-9129-DB978B89898F}" name="Date" dataDxfId="5" totalsRowDxfId="4"/>
    <tableColumn id="3" xr3:uid="{9A6E2748-78EA-41FF-A308-294F74845358}" name="Award"/>
    <tableColumn id="4" xr3:uid="{D7F8755C-F1E9-4F59-9538-27B2C46E3A12}" name="Award Pts" totalsRowFunction="countNums"/>
    <tableColumn id="5" xr3:uid="{EE57FEEE-10F2-4685-99BC-7B7F9DD9B7A1}" name="Dist Pts"/>
    <tableColumn id="6" xr3:uid="{8CDA7528-2D2E-4554-91E3-E2C525CFD013}" name="Total" totalsRowFunction="sum" dataDxfId="3">
      <calculatedColumnFormula>SUM(TBuskirkR[[#This Row],[Award Pts]:[Dist Pts]])</calculatedColumnFormula>
    </tableColumn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52CB52E3-BEE4-4391-A360-EEA53ABC05E1}" name="JFrame" displayName="JFrame" ref="B4:G40" totalsRowCount="1">
  <autoFilter ref="B4:G39" xr:uid="{52CB52E3-BEE4-4391-A360-EEA53ABC05E1}"/>
  <tableColumns count="6">
    <tableColumn id="1" xr3:uid="{E1EF2FD9-72AE-41DC-99AA-1281FAC00A96}" name="Race" totalsRowLabel="Total"/>
    <tableColumn id="2" xr3:uid="{28630D44-1BDE-4B38-BD70-AE4443E99D01}" name="Date" dataDxfId="2" totalsRowDxfId="1"/>
    <tableColumn id="3" xr3:uid="{B64722E6-A2C4-4E36-980E-F2F21A362A1B}" name="Award"/>
    <tableColumn id="4" xr3:uid="{9F276231-66F1-46B7-8080-8E5190C004DA}" name="Award Pts" totalsRowFunction="countNums"/>
    <tableColumn id="5" xr3:uid="{0FF618F5-F434-4FAF-A184-4C35894F3C3C}" name="Dist Pts"/>
    <tableColumn id="6" xr3:uid="{F67DD706-0423-431E-854F-C7F302379DAD}" name="Total" totalsRowFunction="sum" dataDxfId="0">
      <calculatedColumnFormula>SUM(JFrame[[#This Row],[Award Pts]:[Dist Pts]])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B51AE0-2AB5-4E27-8DE3-7A2607875BF4}" name="REdinger" displayName="REdinger" ref="B120:G129" totalsRowCount="1">
  <autoFilter ref="B120:G128" xr:uid="{7AB51AE0-2AB5-4E27-8DE3-7A2607875BF4}"/>
  <tableColumns count="6">
    <tableColumn id="1" xr3:uid="{36FF0FEF-073F-49A8-BF1F-1836337D5CD6}" name="Race" totalsRowLabel="Total"/>
    <tableColumn id="2" xr3:uid="{D3A30A99-9678-4C4D-8CD5-C2CC4FAD8B73}" name="Date" dataDxfId="65" totalsRowDxfId="64"/>
    <tableColumn id="3" xr3:uid="{FBF55A7F-0ABC-4A21-8846-B503FC43689D}" name="Award"/>
    <tableColumn id="4" xr3:uid="{0B60D6E2-BFF5-454A-9EA6-4793DBFEBB5F}" name="Award Pts" totalsRowFunction="countNums"/>
    <tableColumn id="5" xr3:uid="{42491215-EDCE-4CB1-9CC5-2ECE60EE0F4F}" name="Dist Pts"/>
    <tableColumn id="6" xr3:uid="{437CF160-F48E-44BC-884B-14428F1F4E76}" name="Total" totalsRowFunction="sum" dataDxfId="63">
      <calculatedColumnFormula>SUM(REdinger[[#This Row],[Award Pts]:[Dist Pts]])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B69CFF1F-B164-46F5-849E-E265447486C8}" name="JMahaney" displayName="JMahaney" ref="B63:G75" totalsRowCount="1">
  <autoFilter ref="B63:G74" xr:uid="{B69CFF1F-B164-46F5-849E-E265447486C8}"/>
  <tableColumns count="6">
    <tableColumn id="1" xr3:uid="{E623EC71-0287-4534-BFA9-25A4DE73C103}" name="Race" totalsRowLabel="Total"/>
    <tableColumn id="2" xr3:uid="{03B6492B-1E84-481F-B805-2D3B0669132E}" name="Date" dataDxfId="62" totalsRowDxfId="61"/>
    <tableColumn id="3" xr3:uid="{2B4C42E9-EB38-4EAE-8204-F95489F8445F}" name="Award"/>
    <tableColumn id="4" xr3:uid="{9B273EAD-DACF-4172-A736-21AA953A8429}" name="Award Pts" totalsRowFunction="countNums"/>
    <tableColumn id="5" xr3:uid="{A23DCCC5-712E-442E-8CF7-43EE19467FDC}" name="Dist Pts"/>
    <tableColumn id="6" xr3:uid="{53204FA5-94F1-4EEA-9B07-8938E7732BDF}" name="Total" totalsRowFunction="sum" dataDxfId="60">
      <calculatedColumnFormula>SUM(JMahaney[[#This Row],[Award Pts]:[Dist Pts]])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E846829-2DFA-45D8-8F09-BB5BCC7A887D}" name="CBock" displayName="CBock" ref="B78:G96" totalsRowCount="1">
  <autoFilter ref="B78:G95" xr:uid="{5E846829-2DFA-45D8-8F09-BB5BCC7A887D}"/>
  <tableColumns count="6">
    <tableColumn id="1" xr3:uid="{843D0DCA-ED2B-4AF1-8A16-538241BB36D7}" name="Race" totalsRowLabel="Total"/>
    <tableColumn id="2" xr3:uid="{E8C1CECB-B41F-4656-B7A9-11664CA4CD2F}" name="Date" dataDxfId="59" totalsRowDxfId="58"/>
    <tableColumn id="3" xr3:uid="{3165285F-7907-4E45-B3AC-2DD2E8FA8D53}" name="Award"/>
    <tableColumn id="4" xr3:uid="{86489BE0-E017-4408-A4F0-CE4C5700AAC4}" name="Award Pts" totalsRowFunction="countNums"/>
    <tableColumn id="5" xr3:uid="{1615F185-2E73-4646-B0FF-056E5787591E}" name="Dist Pts"/>
    <tableColumn id="6" xr3:uid="{D674AE45-EBEA-4407-A89E-D1F6B5525CB3}" name="Total" totalsRowFunction="sum" dataDxfId="57">
      <calculatedColumnFormula>SUM(CBock[[#This Row],[Award Pts]:[Dist Pts]])</calculatedColumn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1079B5C6-F470-4725-87AB-74E89FD3E44C}" name="TBuskirk" displayName="TBuskirk" ref="B48:G60" totalsRowCount="1">
  <autoFilter ref="B48:G59" xr:uid="{1079B5C6-F470-4725-87AB-74E89FD3E44C}"/>
  <tableColumns count="6">
    <tableColumn id="1" xr3:uid="{D03388E4-42AA-48D4-A32D-137540EFA656}" name="Race" totalsRowLabel="Total"/>
    <tableColumn id="2" xr3:uid="{9F07D2D7-FA3E-4B66-8105-47E35B9E86A4}" name="Date" dataDxfId="56" totalsRowDxfId="55"/>
    <tableColumn id="3" xr3:uid="{87F7252E-C05B-4B24-8049-61FD0304B3DF}" name="Award"/>
    <tableColumn id="4" xr3:uid="{934E5617-C84E-49E1-B448-3CC6EF9087DF}" name="Award Pts" totalsRowFunction="countNums"/>
    <tableColumn id="5" xr3:uid="{7D4EB348-F1A8-49B8-95B9-43DBE8A0261A}" name="Dist Pts"/>
    <tableColumn id="6" xr3:uid="{D5823F6E-BEE9-41EA-83B4-00EE91F4F99B}" name="Total" totalsRowFunction="sum" dataDxfId="54">
      <calculatedColumnFormula>SUM(TBuskirk[[#This Row],[Award Pts]:[Dist Pts]])</calculatedColumnFormula>
    </tableColumn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C0EA88A8-1AC9-4DCF-BB87-73112F7DA710}" name="BHeddleston" displayName="BHeddleston" ref="B99:G117" totalsRowCount="1">
  <autoFilter ref="B99:G116" xr:uid="{C0EA88A8-1AC9-4DCF-BB87-73112F7DA710}"/>
  <tableColumns count="6">
    <tableColumn id="1" xr3:uid="{69673AB7-42BC-4874-9B2C-8BAFEFFD82FB}" name="Race" totalsRowLabel="Total"/>
    <tableColumn id="2" xr3:uid="{048F05A1-ECC0-41F0-A3F4-9537B26A6C27}" name="Date" dataDxfId="53" totalsRowDxfId="52"/>
    <tableColumn id="3" xr3:uid="{459DD1EF-36C7-42C6-87F4-67F41D390D9B}" name="Award"/>
    <tableColumn id="4" xr3:uid="{2DAC6ED7-F8E5-4A18-A78B-0E3377C655B4}" name="Award Pts" totalsRowFunction="countNums"/>
    <tableColumn id="5" xr3:uid="{F1C77F7A-F843-4497-B4B3-23F077CB6DDA}" name="Dist Pts"/>
    <tableColumn id="6" xr3:uid="{F7D44C0A-6C69-46A8-9F72-356061841D53}" name="Total" totalsRowFunction="sum" dataDxfId="51">
      <calculatedColumnFormula>SUM(BHeddleston[[#This Row],[Award Pts]:[Dist Pts]])</calculatedColumnFormula>
    </tableColumn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68FAE94-A64D-4D45-83DB-7BABCE3DD694}" name="DStout" displayName="DStout" ref="B4:G54" totalsRowCount="1">
  <autoFilter ref="B4:G53" xr:uid="{E68FAE94-A64D-4D45-83DB-7BABCE3DD694}"/>
  <tableColumns count="6">
    <tableColumn id="1" xr3:uid="{829C4582-3D4D-40E9-8EFF-DC35448BF3EE}" name="Race" totalsRowLabel="Total"/>
    <tableColumn id="2" xr3:uid="{8868EE1F-B6DC-4F76-AC00-FA744B7B2413}" name="Date" dataDxfId="50" totalsRowDxfId="49"/>
    <tableColumn id="3" xr3:uid="{4C0A06E0-D967-4214-BA54-503A27376EE2}" name="Award"/>
    <tableColumn id="4" xr3:uid="{381C9B6C-A0A7-4393-9BA6-CDE3BC475718}" name="Award Pts" totalsRowFunction="countNums"/>
    <tableColumn id="5" xr3:uid="{D7B77F23-4C73-4CB4-9B9A-28DF523E7BBB}" name="Dist Pts"/>
    <tableColumn id="6" xr3:uid="{C44A0359-FF81-4241-8423-E17F13E7D673}" name="Total" totalsRowFunction="sum" dataDxfId="48">
      <calculatedColumnFormula>SUM(DStout[[#This Row],[Award Pts]:[Dist Pts]])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.xml"/><Relationship Id="rId13" Type="http://schemas.openxmlformats.org/officeDocument/2006/relationships/table" Target="../tables/table20.xml"/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12" Type="http://schemas.openxmlformats.org/officeDocument/2006/relationships/table" Target="../tables/table19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3.xml"/><Relationship Id="rId11" Type="http://schemas.openxmlformats.org/officeDocument/2006/relationships/table" Target="../tables/table18.xml"/><Relationship Id="rId5" Type="http://schemas.openxmlformats.org/officeDocument/2006/relationships/table" Target="../tables/table12.xml"/><Relationship Id="rId15" Type="http://schemas.openxmlformats.org/officeDocument/2006/relationships/table" Target="../tables/table22.xml"/><Relationship Id="rId10" Type="http://schemas.openxmlformats.org/officeDocument/2006/relationships/table" Target="../tables/table17.xml"/><Relationship Id="rId4" Type="http://schemas.openxmlformats.org/officeDocument/2006/relationships/table" Target="../tables/table11.xml"/><Relationship Id="rId9" Type="http://schemas.openxmlformats.org/officeDocument/2006/relationships/table" Target="../tables/table16.xml"/><Relationship Id="rId14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9.xml"/><Relationship Id="rId3" Type="http://schemas.openxmlformats.org/officeDocument/2006/relationships/table" Target="../tables/table24.xml"/><Relationship Id="rId7" Type="http://schemas.openxmlformats.org/officeDocument/2006/relationships/table" Target="../tables/table28.xml"/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27.xml"/><Relationship Id="rId5" Type="http://schemas.openxmlformats.org/officeDocument/2006/relationships/table" Target="../tables/table26.xml"/><Relationship Id="rId4" Type="http://schemas.openxmlformats.org/officeDocument/2006/relationships/table" Target="../tables/table2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.xml"/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3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4CF78-D69A-4E5E-BEEE-CD9C6B04B35C}">
  <dimension ref="B2:G144"/>
  <sheetViews>
    <sheetView topLeftCell="A115" workbookViewId="0">
      <selection activeCell="N18" sqref="N18"/>
    </sheetView>
  </sheetViews>
  <sheetFormatPr defaultRowHeight="15" x14ac:dyDescent="0.25"/>
  <cols>
    <col min="2" max="2" width="43.28515625" bestFit="1" customWidth="1"/>
    <col min="3" max="3" width="9.42578125" style="2" customWidth="1"/>
    <col min="5" max="5" width="12" customWidth="1"/>
    <col min="6" max="6" width="9.7109375" customWidth="1"/>
  </cols>
  <sheetData>
    <row r="2" spans="2:7" ht="21" thickBot="1" x14ac:dyDescent="0.35">
      <c r="B2" s="7" t="s">
        <v>7</v>
      </c>
      <c r="C2" s="7"/>
      <c r="D2" s="7"/>
      <c r="E2" s="7"/>
      <c r="F2" s="7"/>
      <c r="G2" s="7"/>
    </row>
    <row r="3" spans="2:7" ht="16.5" thickBot="1" x14ac:dyDescent="0.3">
      <c r="B3" s="6" t="s">
        <v>12</v>
      </c>
      <c r="C3" s="6"/>
      <c r="D3" s="6"/>
      <c r="E3" s="6"/>
      <c r="F3" s="6"/>
      <c r="G3" s="6"/>
    </row>
    <row r="4" spans="2:7" x14ac:dyDescent="0.25">
      <c r="B4" t="s">
        <v>0</v>
      </c>
      <c r="C4" s="2" t="s">
        <v>1</v>
      </c>
      <c r="D4" t="s">
        <v>2</v>
      </c>
      <c r="E4" t="s">
        <v>3</v>
      </c>
      <c r="F4" t="s">
        <v>4</v>
      </c>
      <c r="G4" t="s">
        <v>5</v>
      </c>
    </row>
    <row r="5" spans="2:7" x14ac:dyDescent="0.25">
      <c r="B5" t="s">
        <v>50</v>
      </c>
      <c r="C5" s="2">
        <v>46046</v>
      </c>
      <c r="D5" t="s">
        <v>16</v>
      </c>
      <c r="E5">
        <v>0</v>
      </c>
      <c r="F5">
        <v>26.2</v>
      </c>
      <c r="G5">
        <f>SUM(CKnodrach[[#This Row],[Award Pts]:[Dist Pts]])</f>
        <v>26.2</v>
      </c>
    </row>
    <row r="6" spans="2:7" x14ac:dyDescent="0.25">
      <c r="B6" t="s">
        <v>67</v>
      </c>
      <c r="C6" s="2">
        <v>46060</v>
      </c>
      <c r="D6" t="s">
        <v>16</v>
      </c>
      <c r="E6">
        <v>0</v>
      </c>
      <c r="F6">
        <v>26.2</v>
      </c>
      <c r="G6">
        <f>SUM(CKnodrach[[#This Row],[Award Pts]:[Dist Pts]])</f>
        <v>26.2</v>
      </c>
    </row>
    <row r="7" spans="2:7" x14ac:dyDescent="0.25">
      <c r="B7" t="s">
        <v>77</v>
      </c>
      <c r="C7" s="2">
        <v>46088</v>
      </c>
      <c r="D7" t="s">
        <v>11</v>
      </c>
      <c r="E7">
        <v>10</v>
      </c>
      <c r="F7">
        <v>3.1</v>
      </c>
      <c r="G7">
        <f>SUM(CKnodrach[[#This Row],[Award Pts]:[Dist Pts]])</f>
        <v>13.1</v>
      </c>
    </row>
    <row r="8" spans="2:7" x14ac:dyDescent="0.25">
      <c r="B8" t="s">
        <v>74</v>
      </c>
      <c r="C8" s="2">
        <v>46095</v>
      </c>
      <c r="D8" t="s">
        <v>11</v>
      </c>
      <c r="E8">
        <v>10</v>
      </c>
      <c r="F8">
        <v>3.1</v>
      </c>
      <c r="G8">
        <f>SUM(CKnodrach[[#This Row],[Award Pts]:[Dist Pts]])</f>
        <v>13.1</v>
      </c>
    </row>
    <row r="9" spans="2:7" x14ac:dyDescent="0.25">
      <c r="B9" t="s">
        <v>78</v>
      </c>
      <c r="C9" s="2">
        <v>46102</v>
      </c>
      <c r="D9" t="s">
        <v>11</v>
      </c>
      <c r="E9">
        <v>10</v>
      </c>
      <c r="F9">
        <v>3.1</v>
      </c>
      <c r="G9">
        <f>SUM(CKnodrach[[#This Row],[Award Pts]:[Dist Pts]])</f>
        <v>13.1</v>
      </c>
    </row>
    <row r="10" spans="2:7" x14ac:dyDescent="0.25">
      <c r="B10" t="s">
        <v>79</v>
      </c>
      <c r="C10" s="2">
        <v>46110</v>
      </c>
      <c r="D10" t="s">
        <v>16</v>
      </c>
      <c r="E10">
        <v>0</v>
      </c>
      <c r="F10">
        <v>13.1</v>
      </c>
      <c r="G10">
        <f>SUM(CKnodrach[[#This Row],[Award Pts]:[Dist Pts]])</f>
        <v>13.1</v>
      </c>
    </row>
    <row r="11" spans="2:7" x14ac:dyDescent="0.25">
      <c r="B11" t="s">
        <v>116</v>
      </c>
      <c r="C11" s="2">
        <v>46124</v>
      </c>
      <c r="D11" t="s">
        <v>16</v>
      </c>
      <c r="E11">
        <v>0</v>
      </c>
      <c r="F11">
        <v>26.2</v>
      </c>
      <c r="G11">
        <f>SUM(CKnodrach[[#This Row],[Award Pts]:[Dist Pts]])</f>
        <v>26.2</v>
      </c>
    </row>
    <row r="12" spans="2:7" x14ac:dyDescent="0.25">
      <c r="B12" t="s">
        <v>117</v>
      </c>
      <c r="C12" s="2">
        <v>46136</v>
      </c>
      <c r="D12" t="s">
        <v>11</v>
      </c>
      <c r="E12">
        <v>10</v>
      </c>
      <c r="F12">
        <v>3.1</v>
      </c>
      <c r="G12">
        <f>SUM(CKnodrach[[#This Row],[Award Pts]:[Dist Pts]])</f>
        <v>13.1</v>
      </c>
    </row>
    <row r="13" spans="2:7" x14ac:dyDescent="0.25">
      <c r="B13" t="s">
        <v>151</v>
      </c>
      <c r="C13" s="2">
        <v>46144</v>
      </c>
      <c r="D13" t="s">
        <v>11</v>
      </c>
      <c r="E13">
        <v>10</v>
      </c>
      <c r="F13">
        <v>3.1</v>
      </c>
      <c r="G13">
        <f>SUM(CKnodrach[[#This Row],[Award Pts]:[Dist Pts]])</f>
        <v>13.1</v>
      </c>
    </row>
    <row r="14" spans="2:7" x14ac:dyDescent="0.25">
      <c r="B14" s="5" t="s">
        <v>129</v>
      </c>
      <c r="C14" s="2">
        <v>46151</v>
      </c>
      <c r="D14" t="s">
        <v>11</v>
      </c>
      <c r="E14">
        <v>10</v>
      </c>
      <c r="F14">
        <v>3.1</v>
      </c>
      <c r="G14">
        <f>SUM(CKnodrach[[#This Row],[Award Pts]:[Dist Pts]])</f>
        <v>13.1</v>
      </c>
    </row>
    <row r="15" spans="2:7" x14ac:dyDescent="0.25">
      <c r="B15" s="5" t="s">
        <v>123</v>
      </c>
      <c r="C15" s="2">
        <v>46165</v>
      </c>
      <c r="D15" t="s">
        <v>87</v>
      </c>
      <c r="E15">
        <v>8</v>
      </c>
      <c r="F15">
        <v>13.1</v>
      </c>
      <c r="G15">
        <f>SUM(CKnodrach[[#This Row],[Award Pts]:[Dist Pts]])</f>
        <v>21.1</v>
      </c>
    </row>
    <row r="16" spans="2:7" x14ac:dyDescent="0.25">
      <c r="B16" t="s">
        <v>175</v>
      </c>
      <c r="C16" s="2">
        <v>46186</v>
      </c>
      <c r="D16" t="s">
        <v>11</v>
      </c>
      <c r="E16">
        <v>10</v>
      </c>
      <c r="F16">
        <v>3.1</v>
      </c>
      <c r="G16">
        <f>SUM(CKnodrach[[#This Row],[Award Pts]:[Dist Pts]])</f>
        <v>13.1</v>
      </c>
    </row>
    <row r="17" spans="2:7" x14ac:dyDescent="0.25">
      <c r="B17" t="s">
        <v>176</v>
      </c>
      <c r="C17" s="2">
        <v>46187</v>
      </c>
      <c r="D17" t="s">
        <v>11</v>
      </c>
      <c r="E17">
        <v>10</v>
      </c>
      <c r="F17">
        <v>3.1</v>
      </c>
      <c r="G17">
        <f>SUM(CKnodrach[[#This Row],[Award Pts]:[Dist Pts]])</f>
        <v>13.1</v>
      </c>
    </row>
    <row r="18" spans="2:7" x14ac:dyDescent="0.25">
      <c r="B18" t="s">
        <v>185</v>
      </c>
      <c r="C18" s="2">
        <v>46193</v>
      </c>
      <c r="D18" t="s">
        <v>11</v>
      </c>
      <c r="E18">
        <v>10</v>
      </c>
      <c r="F18">
        <v>3.1</v>
      </c>
      <c r="G18">
        <f>SUM(CKnodrach[[#This Row],[Award Pts]:[Dist Pts]])</f>
        <v>13.1</v>
      </c>
    </row>
    <row r="19" spans="2:7" x14ac:dyDescent="0.25">
      <c r="B19" t="s">
        <v>186</v>
      </c>
      <c r="C19" s="2">
        <v>46199</v>
      </c>
      <c r="D19" t="s">
        <v>11</v>
      </c>
      <c r="E19">
        <v>10</v>
      </c>
      <c r="F19">
        <v>3.1</v>
      </c>
      <c r="G19">
        <f>SUM(CKnodrach[[#This Row],[Award Pts]:[Dist Pts]])</f>
        <v>13.1</v>
      </c>
    </row>
    <row r="20" spans="2:7" x14ac:dyDescent="0.25">
      <c r="B20" t="s">
        <v>187</v>
      </c>
      <c r="C20" s="2">
        <v>46200</v>
      </c>
      <c r="D20" t="s">
        <v>11</v>
      </c>
      <c r="E20">
        <v>10</v>
      </c>
      <c r="F20">
        <v>3.1</v>
      </c>
      <c r="G20">
        <f>SUM(CKnodrach[[#This Row],[Award Pts]:[Dist Pts]])</f>
        <v>13.1</v>
      </c>
    </row>
    <row r="21" spans="2:7" x14ac:dyDescent="0.25">
      <c r="B21" t="s">
        <v>207</v>
      </c>
      <c r="C21" s="2">
        <v>46207</v>
      </c>
      <c r="D21" t="s">
        <v>11</v>
      </c>
      <c r="E21">
        <v>10</v>
      </c>
      <c r="F21">
        <v>3.1</v>
      </c>
      <c r="G21">
        <f>SUM(CKnodrach[[#This Row],[Award Pts]:[Dist Pts]])</f>
        <v>13.1</v>
      </c>
    </row>
    <row r="22" spans="2:7" x14ac:dyDescent="0.25">
      <c r="B22" t="s">
        <v>208</v>
      </c>
      <c r="C22" s="2">
        <v>46211</v>
      </c>
      <c r="D22" t="s">
        <v>11</v>
      </c>
      <c r="E22">
        <v>10</v>
      </c>
      <c r="F22">
        <v>3.1</v>
      </c>
      <c r="G22">
        <f>SUM(CKnodrach[[#This Row],[Award Pts]:[Dist Pts]])</f>
        <v>13.1</v>
      </c>
    </row>
    <row r="23" spans="2:7" x14ac:dyDescent="0.25">
      <c r="B23" t="s">
        <v>196</v>
      </c>
      <c r="C23" s="2">
        <v>46214</v>
      </c>
      <c r="D23" t="s">
        <v>11</v>
      </c>
      <c r="E23">
        <v>10</v>
      </c>
      <c r="F23">
        <v>3.1</v>
      </c>
      <c r="G23">
        <f>SUM(CKnodrach[[#This Row],[Award Pts]:[Dist Pts]])</f>
        <v>13.1</v>
      </c>
    </row>
    <row r="24" spans="2:7" x14ac:dyDescent="0.25">
      <c r="B24" t="s">
        <v>214</v>
      </c>
      <c r="C24" s="2">
        <v>46228</v>
      </c>
      <c r="D24" t="s">
        <v>11</v>
      </c>
      <c r="E24">
        <v>10</v>
      </c>
      <c r="F24">
        <v>3.1</v>
      </c>
      <c r="G24">
        <f>SUM(CKnodrach[[#This Row],[Award Pts]:[Dist Pts]])</f>
        <v>13.1</v>
      </c>
    </row>
    <row r="25" spans="2:7" x14ac:dyDescent="0.25">
      <c r="B25" t="s">
        <v>215</v>
      </c>
      <c r="C25" s="2">
        <v>46232</v>
      </c>
      <c r="D25" t="s">
        <v>11</v>
      </c>
      <c r="E25">
        <v>10</v>
      </c>
      <c r="F25">
        <v>3.1</v>
      </c>
      <c r="G25">
        <f>SUM(CKnodrach[[#This Row],[Award Pts]:[Dist Pts]])</f>
        <v>13.1</v>
      </c>
    </row>
    <row r="26" spans="2:7" x14ac:dyDescent="0.25">
      <c r="B26" t="s">
        <v>5</v>
      </c>
      <c r="E26">
        <f>SUBTOTAL(102,CKnodrach[Award Pts])</f>
        <v>21</v>
      </c>
      <c r="G26">
        <f>SUBTOTAL(109,CKnodrach[Total])</f>
        <v>322.40000000000003</v>
      </c>
    </row>
    <row r="27" spans="2:7" ht="15.75" thickBot="1" x14ac:dyDescent="0.3"/>
    <row r="28" spans="2:7" ht="16.5" thickBot="1" x14ac:dyDescent="0.3">
      <c r="B28" s="6" t="s">
        <v>10</v>
      </c>
      <c r="C28" s="6"/>
      <c r="D28" s="6"/>
      <c r="E28" s="6"/>
      <c r="F28" s="6"/>
      <c r="G28" s="6"/>
    </row>
    <row r="29" spans="2:7" x14ac:dyDescent="0.25">
      <c r="B29" t="s">
        <v>0</v>
      </c>
      <c r="C29" s="2" t="s">
        <v>1</v>
      </c>
      <c r="D29" t="s">
        <v>2</v>
      </c>
      <c r="E29" t="s">
        <v>3</v>
      </c>
      <c r="F29" t="s">
        <v>4</v>
      </c>
      <c r="G29" t="s">
        <v>5</v>
      </c>
    </row>
    <row r="30" spans="2:7" x14ac:dyDescent="0.25">
      <c r="B30" s="1" t="s">
        <v>8</v>
      </c>
      <c r="C30" s="2">
        <v>46033</v>
      </c>
      <c r="D30" t="s">
        <v>11</v>
      </c>
      <c r="E30">
        <v>10</v>
      </c>
      <c r="F30">
        <v>3.1</v>
      </c>
      <c r="G30">
        <f>SUM(JMader[[#This Row],[Award Pts]:[Dist Pts]])</f>
        <v>13.1</v>
      </c>
    </row>
    <row r="31" spans="2:7" x14ac:dyDescent="0.25">
      <c r="B31" t="s">
        <v>53</v>
      </c>
      <c r="C31" s="2">
        <v>46068</v>
      </c>
      <c r="D31" t="s">
        <v>11</v>
      </c>
      <c r="E31">
        <v>10</v>
      </c>
      <c r="F31">
        <v>3.1</v>
      </c>
      <c r="G31">
        <f>SUM(JMader[[#This Row],[Award Pts]:[Dist Pts]])</f>
        <v>13.1</v>
      </c>
    </row>
    <row r="32" spans="2:7" x14ac:dyDescent="0.25">
      <c r="B32" t="s">
        <v>73</v>
      </c>
      <c r="C32" s="2">
        <v>46089</v>
      </c>
      <c r="D32" t="s">
        <v>11</v>
      </c>
      <c r="E32">
        <v>10</v>
      </c>
      <c r="F32">
        <v>3.1</v>
      </c>
      <c r="G32">
        <f>SUM(JMader[[#This Row],[Award Pts]:[Dist Pts]])</f>
        <v>13.1</v>
      </c>
    </row>
    <row r="33" spans="2:7" x14ac:dyDescent="0.25">
      <c r="B33" t="s">
        <v>74</v>
      </c>
      <c r="C33" s="2">
        <v>46095</v>
      </c>
      <c r="D33" t="s">
        <v>18</v>
      </c>
      <c r="E33">
        <v>9</v>
      </c>
      <c r="F33">
        <v>3.1</v>
      </c>
      <c r="G33">
        <f>SUM(JMader[[#This Row],[Award Pts]:[Dist Pts]])</f>
        <v>12.1</v>
      </c>
    </row>
    <row r="34" spans="2:7" x14ac:dyDescent="0.25">
      <c r="B34" t="s">
        <v>92</v>
      </c>
      <c r="C34" s="2">
        <v>46103</v>
      </c>
      <c r="D34" t="s">
        <v>16</v>
      </c>
      <c r="E34">
        <v>0</v>
      </c>
      <c r="F34">
        <v>3.1</v>
      </c>
      <c r="G34">
        <f>SUM(JMader[[#This Row],[Award Pts]:[Dist Pts]])</f>
        <v>3.1</v>
      </c>
    </row>
    <row r="35" spans="2:7" x14ac:dyDescent="0.25">
      <c r="B35" t="s">
        <v>149</v>
      </c>
      <c r="C35" s="2">
        <v>46144</v>
      </c>
      <c r="D35" t="s">
        <v>16</v>
      </c>
      <c r="E35">
        <v>0</v>
      </c>
      <c r="F35">
        <v>13.1</v>
      </c>
      <c r="G35">
        <f>SUM(JMader[[#This Row],[Award Pts]:[Dist Pts]])</f>
        <v>13.1</v>
      </c>
    </row>
    <row r="36" spans="2:7" x14ac:dyDescent="0.25">
      <c r="B36" t="s">
        <v>150</v>
      </c>
      <c r="C36" s="2">
        <v>46144</v>
      </c>
      <c r="D36" t="s">
        <v>16</v>
      </c>
      <c r="E36">
        <v>0</v>
      </c>
      <c r="F36">
        <v>3.1</v>
      </c>
      <c r="G36">
        <f>SUM(JMader[[#This Row],[Award Pts]:[Dist Pts]])</f>
        <v>3.1</v>
      </c>
    </row>
    <row r="37" spans="2:7" x14ac:dyDescent="0.25">
      <c r="B37" s="5" t="s">
        <v>129</v>
      </c>
      <c r="C37" s="2">
        <v>46151</v>
      </c>
      <c r="D37" t="s">
        <v>18</v>
      </c>
      <c r="E37">
        <v>9</v>
      </c>
      <c r="F37">
        <v>3.1</v>
      </c>
      <c r="G37">
        <f>SUM(JMader[[#This Row],[Award Pts]:[Dist Pts]])</f>
        <v>12.1</v>
      </c>
    </row>
    <row r="38" spans="2:7" x14ac:dyDescent="0.25">
      <c r="B38" t="s">
        <v>125</v>
      </c>
      <c r="C38" s="2">
        <v>46165</v>
      </c>
      <c r="D38" t="s">
        <v>11</v>
      </c>
      <c r="E38">
        <v>10</v>
      </c>
      <c r="F38">
        <v>3.1</v>
      </c>
      <c r="G38">
        <f>SUM(JMader[[#This Row],[Award Pts]:[Dist Pts]])</f>
        <v>13.1</v>
      </c>
    </row>
    <row r="39" spans="2:7" x14ac:dyDescent="0.25">
      <c r="B39" t="s">
        <v>126</v>
      </c>
      <c r="C39" s="2">
        <v>46172</v>
      </c>
      <c r="D39" t="s">
        <v>11</v>
      </c>
      <c r="E39">
        <v>10</v>
      </c>
      <c r="F39">
        <v>3.1</v>
      </c>
      <c r="G39">
        <f>SUM(JMader[[#This Row],[Award Pts]:[Dist Pts]])</f>
        <v>13.1</v>
      </c>
    </row>
    <row r="40" spans="2:7" x14ac:dyDescent="0.25">
      <c r="B40" t="s">
        <v>166</v>
      </c>
      <c r="C40" s="2">
        <v>46179</v>
      </c>
      <c r="D40" t="s">
        <v>11</v>
      </c>
      <c r="E40">
        <v>10</v>
      </c>
      <c r="F40">
        <v>3.1</v>
      </c>
      <c r="G40">
        <f>SUM(JMader[[#This Row],[Award Pts]:[Dist Pts]])</f>
        <v>13.1</v>
      </c>
    </row>
    <row r="41" spans="2:7" x14ac:dyDescent="0.25">
      <c r="B41" t="s">
        <v>175</v>
      </c>
      <c r="C41" s="2">
        <v>46186</v>
      </c>
      <c r="D41" t="s">
        <v>18</v>
      </c>
      <c r="E41">
        <v>9</v>
      </c>
      <c r="F41">
        <v>3.1</v>
      </c>
      <c r="G41">
        <f>SUM(JMader[[#This Row],[Award Pts]:[Dist Pts]])</f>
        <v>12.1</v>
      </c>
    </row>
    <row r="42" spans="2:7" x14ac:dyDescent="0.25">
      <c r="B42" t="s">
        <v>192</v>
      </c>
      <c r="C42" s="2">
        <v>46200</v>
      </c>
      <c r="D42" t="s">
        <v>11</v>
      </c>
      <c r="E42">
        <v>10</v>
      </c>
      <c r="F42">
        <v>3.1</v>
      </c>
      <c r="G42">
        <f>SUM(JMader[[#This Row],[Award Pts]:[Dist Pts]])</f>
        <v>13.1</v>
      </c>
    </row>
    <row r="43" spans="2:7" x14ac:dyDescent="0.25">
      <c r="B43" t="s">
        <v>194</v>
      </c>
      <c r="C43" s="2">
        <v>46214</v>
      </c>
      <c r="D43" t="s">
        <v>11</v>
      </c>
      <c r="E43">
        <v>10</v>
      </c>
      <c r="F43">
        <v>3.1</v>
      </c>
      <c r="G43">
        <f>SUM(JMader[[#This Row],[Award Pts]:[Dist Pts]])</f>
        <v>13.1</v>
      </c>
    </row>
    <row r="44" spans="2:7" x14ac:dyDescent="0.25">
      <c r="B44" t="s">
        <v>199</v>
      </c>
      <c r="C44" s="2">
        <v>46221</v>
      </c>
      <c r="D44" t="s">
        <v>11</v>
      </c>
      <c r="E44">
        <v>10</v>
      </c>
      <c r="F44">
        <v>4</v>
      </c>
      <c r="G44">
        <f>SUM(JMader[[#This Row],[Award Pts]:[Dist Pts]])</f>
        <v>14</v>
      </c>
    </row>
    <row r="45" spans="2:7" x14ac:dyDescent="0.25">
      <c r="B45" t="s">
        <v>5</v>
      </c>
      <c r="E45">
        <f>SUBTOTAL(102,JMader[Award Pts])</f>
        <v>15</v>
      </c>
      <c r="G45">
        <f>SUBTOTAL(109,JMader[Total])</f>
        <v>174.39999999999995</v>
      </c>
    </row>
    <row r="46" spans="2:7" ht="15.75" thickBot="1" x14ac:dyDescent="0.3"/>
    <row r="47" spans="2:7" ht="16.5" thickBot="1" x14ac:dyDescent="0.3">
      <c r="B47" s="6" t="s">
        <v>51</v>
      </c>
      <c r="C47" s="6"/>
      <c r="D47" s="6"/>
      <c r="E47" s="6"/>
      <c r="F47" s="6"/>
      <c r="G47" s="6"/>
    </row>
    <row r="48" spans="2:7" x14ac:dyDescent="0.25">
      <c r="B48" t="s">
        <v>0</v>
      </c>
      <c r="C48" s="2" t="s">
        <v>1</v>
      </c>
      <c r="D48" t="s">
        <v>2</v>
      </c>
      <c r="E48" t="s">
        <v>3</v>
      </c>
      <c r="F48" t="s">
        <v>4</v>
      </c>
      <c r="G48" t="s">
        <v>5</v>
      </c>
    </row>
    <row r="49" spans="2:7" x14ac:dyDescent="0.25">
      <c r="B49" t="s">
        <v>73</v>
      </c>
      <c r="C49" s="2">
        <v>46089</v>
      </c>
      <c r="D49" t="s">
        <v>87</v>
      </c>
      <c r="E49">
        <v>8</v>
      </c>
      <c r="F49">
        <v>3.1</v>
      </c>
      <c r="G49">
        <f>SUM(TBuskirk[[#This Row],[Award Pts]:[Dist Pts]])</f>
        <v>11.1</v>
      </c>
    </row>
    <row r="50" spans="2:7" x14ac:dyDescent="0.25">
      <c r="B50" t="s">
        <v>74</v>
      </c>
      <c r="C50" s="2">
        <v>46095</v>
      </c>
      <c r="D50" t="s">
        <v>9</v>
      </c>
      <c r="E50">
        <v>5</v>
      </c>
      <c r="F50">
        <v>3.1</v>
      </c>
      <c r="G50">
        <f>SUM(TBuskirk[[#This Row],[Award Pts]:[Dist Pts]])</f>
        <v>8.1</v>
      </c>
    </row>
    <row r="51" spans="2:7" x14ac:dyDescent="0.25">
      <c r="B51" t="s">
        <v>99</v>
      </c>
      <c r="C51" s="2">
        <v>46116</v>
      </c>
      <c r="D51" t="s">
        <v>11</v>
      </c>
      <c r="E51">
        <v>10</v>
      </c>
      <c r="F51">
        <v>3.1</v>
      </c>
      <c r="G51">
        <f>SUM(TBuskirk[[#This Row],[Award Pts]:[Dist Pts]])</f>
        <v>13.1</v>
      </c>
    </row>
    <row r="52" spans="2:7" x14ac:dyDescent="0.25">
      <c r="B52" t="s">
        <v>122</v>
      </c>
      <c r="C52" s="2">
        <v>46145</v>
      </c>
      <c r="D52" t="s">
        <v>11</v>
      </c>
      <c r="E52">
        <v>10</v>
      </c>
      <c r="F52">
        <v>2</v>
      </c>
      <c r="G52">
        <f>SUM(TBuskirk[[#This Row],[Award Pts]:[Dist Pts]])</f>
        <v>12</v>
      </c>
    </row>
    <row r="53" spans="2:7" x14ac:dyDescent="0.25">
      <c r="B53" s="5" t="s">
        <v>129</v>
      </c>
      <c r="C53" s="2">
        <v>46151</v>
      </c>
      <c r="D53" t="s">
        <v>87</v>
      </c>
      <c r="E53">
        <v>8</v>
      </c>
      <c r="F53">
        <v>3.1</v>
      </c>
      <c r="G53">
        <f>SUM(TBuskirk[[#This Row],[Award Pts]:[Dist Pts]])</f>
        <v>11.1</v>
      </c>
    </row>
    <row r="54" spans="2:7" x14ac:dyDescent="0.25">
      <c r="B54" t="s">
        <v>125</v>
      </c>
      <c r="C54" s="2">
        <v>46165</v>
      </c>
      <c r="D54" t="s">
        <v>18</v>
      </c>
      <c r="E54">
        <v>9</v>
      </c>
      <c r="F54">
        <v>3.1</v>
      </c>
      <c r="G54">
        <f>SUM(TBuskirk[[#This Row],[Award Pts]:[Dist Pts]])</f>
        <v>12.1</v>
      </c>
    </row>
    <row r="55" spans="2:7" x14ac:dyDescent="0.25">
      <c r="B55" t="s">
        <v>126</v>
      </c>
      <c r="C55" s="2">
        <v>46172</v>
      </c>
      <c r="D55" t="s">
        <v>18</v>
      </c>
      <c r="E55">
        <v>9</v>
      </c>
      <c r="F55">
        <v>1.86</v>
      </c>
      <c r="G55">
        <f>SUM(TBuskirk[[#This Row],[Award Pts]:[Dist Pts]])</f>
        <v>10.86</v>
      </c>
    </row>
    <row r="56" spans="2:7" x14ac:dyDescent="0.25">
      <c r="B56" t="s">
        <v>166</v>
      </c>
      <c r="C56" s="2">
        <v>46179</v>
      </c>
      <c r="D56" t="s">
        <v>18</v>
      </c>
      <c r="E56">
        <v>9</v>
      </c>
      <c r="F56">
        <v>3.1</v>
      </c>
      <c r="G56">
        <f>SUM(TBuskirk[[#This Row],[Award Pts]:[Dist Pts]])</f>
        <v>12.1</v>
      </c>
    </row>
    <row r="57" spans="2:7" x14ac:dyDescent="0.25">
      <c r="B57" t="s">
        <v>175</v>
      </c>
      <c r="C57" s="2">
        <v>46186</v>
      </c>
      <c r="D57" t="s">
        <v>87</v>
      </c>
      <c r="E57">
        <v>8</v>
      </c>
      <c r="F57">
        <v>3.1</v>
      </c>
      <c r="G57">
        <f>SUM(TBuskirk[[#This Row],[Award Pts]:[Dist Pts]])</f>
        <v>11.1</v>
      </c>
    </row>
    <row r="58" spans="2:7" x14ac:dyDescent="0.25">
      <c r="B58" t="s">
        <v>192</v>
      </c>
      <c r="C58" s="2">
        <v>46200</v>
      </c>
      <c r="D58" t="s">
        <v>18</v>
      </c>
      <c r="E58">
        <v>9</v>
      </c>
      <c r="F58">
        <v>3.1</v>
      </c>
      <c r="G58">
        <f>SUM(TBuskirk[[#This Row],[Award Pts]:[Dist Pts]])</f>
        <v>12.1</v>
      </c>
    </row>
    <row r="59" spans="2:7" x14ac:dyDescent="0.25">
      <c r="B59" t="s">
        <v>195</v>
      </c>
      <c r="C59" s="2">
        <v>46207</v>
      </c>
      <c r="D59" t="s">
        <v>11</v>
      </c>
      <c r="E59">
        <v>10</v>
      </c>
      <c r="F59">
        <v>3.1</v>
      </c>
      <c r="G59">
        <f>SUM(TBuskirk[[#This Row],[Award Pts]:[Dist Pts]])</f>
        <v>13.1</v>
      </c>
    </row>
    <row r="60" spans="2:7" x14ac:dyDescent="0.25">
      <c r="B60" t="s">
        <v>5</v>
      </c>
      <c r="E60">
        <f>SUBTOTAL(102,TBuskirk[Award Pts])</f>
        <v>11</v>
      </c>
      <c r="G60">
        <f>SUBTOTAL(109,TBuskirk[Total])</f>
        <v>126.75999999999998</v>
      </c>
    </row>
    <row r="61" spans="2:7" ht="15.75" thickBot="1" x14ac:dyDescent="0.3"/>
    <row r="62" spans="2:7" ht="16.5" thickBot="1" x14ac:dyDescent="0.3">
      <c r="B62" s="6" t="s">
        <v>43</v>
      </c>
      <c r="C62" s="6"/>
      <c r="D62" s="6"/>
      <c r="E62" s="6"/>
      <c r="F62" s="6"/>
      <c r="G62" s="6"/>
    </row>
    <row r="63" spans="2:7" x14ac:dyDescent="0.25">
      <c r="B63" t="s">
        <v>0</v>
      </c>
      <c r="C63" s="2" t="s">
        <v>1</v>
      </c>
      <c r="D63" t="s">
        <v>2</v>
      </c>
      <c r="E63" t="s">
        <v>3</v>
      </c>
      <c r="F63" t="s">
        <v>4</v>
      </c>
      <c r="G63" t="s">
        <v>5</v>
      </c>
    </row>
    <row r="64" spans="2:7" x14ac:dyDescent="0.25">
      <c r="B64" t="s">
        <v>53</v>
      </c>
      <c r="C64" s="2">
        <v>46068</v>
      </c>
      <c r="D64" t="s">
        <v>9</v>
      </c>
      <c r="E64">
        <v>5</v>
      </c>
      <c r="F64">
        <v>3.1</v>
      </c>
      <c r="G64">
        <f>SUM(JMahaney[[#This Row],[Award Pts]:[Dist Pts]])</f>
        <v>8.1</v>
      </c>
    </row>
    <row r="65" spans="2:7" x14ac:dyDescent="0.25">
      <c r="B65" t="s">
        <v>73</v>
      </c>
      <c r="C65" s="2">
        <v>46089</v>
      </c>
      <c r="D65" t="s">
        <v>9</v>
      </c>
      <c r="E65">
        <v>5</v>
      </c>
      <c r="F65">
        <v>3.1</v>
      </c>
      <c r="G65">
        <f>SUM(JMahaney[[#This Row],[Award Pts]:[Dist Pts]])</f>
        <v>8.1</v>
      </c>
    </row>
    <row r="66" spans="2:7" x14ac:dyDescent="0.25">
      <c r="B66" t="s">
        <v>74</v>
      </c>
      <c r="C66" s="2">
        <v>46095</v>
      </c>
      <c r="D66" t="s">
        <v>9</v>
      </c>
      <c r="E66">
        <v>5</v>
      </c>
      <c r="F66">
        <v>3.1</v>
      </c>
      <c r="G66">
        <f>SUM(JMahaney[[#This Row],[Award Pts]:[Dist Pts]])</f>
        <v>8.1</v>
      </c>
    </row>
    <row r="67" spans="2:7" x14ac:dyDescent="0.25">
      <c r="B67" s="1" t="s">
        <v>86</v>
      </c>
      <c r="C67" s="2">
        <v>46109</v>
      </c>
      <c r="D67" t="s">
        <v>82</v>
      </c>
      <c r="E67">
        <v>7</v>
      </c>
      <c r="F67">
        <v>3.1</v>
      </c>
      <c r="G67">
        <f>SUM(JMahaney[[#This Row],[Award Pts]:[Dist Pts]])</f>
        <v>10.1</v>
      </c>
    </row>
    <row r="68" spans="2:7" x14ac:dyDescent="0.25">
      <c r="B68" t="s">
        <v>99</v>
      </c>
      <c r="C68" s="2">
        <v>46116</v>
      </c>
      <c r="D68" t="s">
        <v>9</v>
      </c>
      <c r="E68">
        <v>5</v>
      </c>
      <c r="F68">
        <v>3.1</v>
      </c>
      <c r="G68">
        <f>SUM(JMahaney[[#This Row],[Award Pts]:[Dist Pts]])</f>
        <v>8.1</v>
      </c>
    </row>
    <row r="69" spans="2:7" x14ac:dyDescent="0.25">
      <c r="B69" t="s">
        <v>125</v>
      </c>
      <c r="C69" s="2">
        <v>46165</v>
      </c>
      <c r="D69" t="s">
        <v>9</v>
      </c>
      <c r="E69">
        <v>5</v>
      </c>
      <c r="F69">
        <v>3.1</v>
      </c>
      <c r="G69">
        <f>SUM(JMahaney[[#This Row],[Award Pts]:[Dist Pts]])</f>
        <v>8.1</v>
      </c>
    </row>
    <row r="70" spans="2:7" x14ac:dyDescent="0.25">
      <c r="B70" t="s">
        <v>126</v>
      </c>
      <c r="C70" s="2">
        <v>46172</v>
      </c>
      <c r="D70" t="s">
        <v>87</v>
      </c>
      <c r="E70">
        <v>8</v>
      </c>
      <c r="F70">
        <v>1.86</v>
      </c>
      <c r="G70">
        <f>SUM(JMahaney[[#This Row],[Award Pts]:[Dist Pts]])</f>
        <v>9.86</v>
      </c>
    </row>
    <row r="71" spans="2:7" x14ac:dyDescent="0.25">
      <c r="B71" t="s">
        <v>166</v>
      </c>
      <c r="C71" s="2">
        <v>46179</v>
      </c>
      <c r="D71" t="s">
        <v>87</v>
      </c>
      <c r="E71">
        <v>8</v>
      </c>
      <c r="F71">
        <v>3.1</v>
      </c>
      <c r="G71">
        <f>SUM(JMahaney[[#This Row],[Award Pts]:[Dist Pts]])</f>
        <v>11.1</v>
      </c>
    </row>
    <row r="72" spans="2:7" x14ac:dyDescent="0.25">
      <c r="B72" t="s">
        <v>167</v>
      </c>
      <c r="C72" s="2">
        <v>46193</v>
      </c>
      <c r="D72" t="s">
        <v>27</v>
      </c>
      <c r="E72">
        <v>4</v>
      </c>
      <c r="F72">
        <v>2</v>
      </c>
      <c r="G72">
        <f>SUM(JMahaney[[#This Row],[Award Pts]:[Dist Pts]])</f>
        <v>6</v>
      </c>
    </row>
    <row r="73" spans="2:7" x14ac:dyDescent="0.25">
      <c r="B73" t="s">
        <v>195</v>
      </c>
      <c r="C73" s="2">
        <v>46207</v>
      </c>
      <c r="D73" t="s">
        <v>9</v>
      </c>
      <c r="E73">
        <v>5</v>
      </c>
      <c r="F73">
        <v>3.1</v>
      </c>
      <c r="G73">
        <f>SUM(JMahaney[[#This Row],[Award Pts]:[Dist Pts]])</f>
        <v>8.1</v>
      </c>
    </row>
    <row r="74" spans="2:7" x14ac:dyDescent="0.25">
      <c r="B74" t="s">
        <v>194</v>
      </c>
      <c r="C74" s="2">
        <v>46214</v>
      </c>
      <c r="D74" t="s">
        <v>198</v>
      </c>
      <c r="E74">
        <v>8</v>
      </c>
      <c r="F74">
        <v>3.1</v>
      </c>
      <c r="G74">
        <f>SUM(JMahaney[[#This Row],[Award Pts]:[Dist Pts]])</f>
        <v>11.1</v>
      </c>
    </row>
    <row r="75" spans="2:7" x14ac:dyDescent="0.25">
      <c r="B75" t="s">
        <v>5</v>
      </c>
      <c r="E75">
        <f>SUBTOTAL(102,JMahaney[Award Pts])</f>
        <v>11</v>
      </c>
      <c r="G75">
        <f>SUBTOTAL(109,JMahaney[Total])</f>
        <v>96.759999999999991</v>
      </c>
    </row>
    <row r="76" spans="2:7" ht="15.75" thickBot="1" x14ac:dyDescent="0.3"/>
    <row r="77" spans="2:7" ht="16.5" thickBot="1" x14ac:dyDescent="0.3">
      <c r="B77" s="6" t="s">
        <v>81</v>
      </c>
      <c r="C77" s="6"/>
      <c r="D77" s="6"/>
      <c r="E77" s="6"/>
      <c r="F77" s="6"/>
      <c r="G77" s="6"/>
    </row>
    <row r="78" spans="2:7" x14ac:dyDescent="0.25">
      <c r="B78" t="s">
        <v>0</v>
      </c>
      <c r="C78" s="2" t="s">
        <v>1</v>
      </c>
      <c r="D78" t="s">
        <v>2</v>
      </c>
      <c r="E78" t="s">
        <v>3</v>
      </c>
      <c r="F78" t="s">
        <v>4</v>
      </c>
      <c r="G78" t="s">
        <v>5</v>
      </c>
    </row>
    <row r="79" spans="2:7" x14ac:dyDescent="0.25">
      <c r="B79" t="s">
        <v>74</v>
      </c>
      <c r="C79" s="2">
        <v>46095</v>
      </c>
      <c r="D79" t="s">
        <v>16</v>
      </c>
      <c r="E79">
        <v>0</v>
      </c>
      <c r="F79">
        <v>3.1</v>
      </c>
      <c r="G79">
        <f>SUM(CBock[[#This Row],[Award Pts]:[Dist Pts]])</f>
        <v>3.1</v>
      </c>
    </row>
    <row r="80" spans="2:7" x14ac:dyDescent="0.25">
      <c r="B80" s="1" t="s">
        <v>86</v>
      </c>
      <c r="C80" s="2">
        <v>46109</v>
      </c>
      <c r="D80" t="s">
        <v>9</v>
      </c>
      <c r="E80">
        <v>5</v>
      </c>
      <c r="F80">
        <v>3.1</v>
      </c>
      <c r="G80">
        <f>SUM(CBock[[#This Row],[Award Pts]:[Dist Pts]])</f>
        <v>8.1</v>
      </c>
    </row>
    <row r="81" spans="2:7" x14ac:dyDescent="0.25">
      <c r="B81" t="s">
        <v>99</v>
      </c>
      <c r="C81" s="2">
        <v>46116</v>
      </c>
      <c r="D81" t="s">
        <v>16</v>
      </c>
      <c r="E81">
        <v>0</v>
      </c>
      <c r="F81">
        <v>3.1</v>
      </c>
      <c r="G81">
        <f>SUM(CBock[[#This Row],[Award Pts]:[Dist Pts]])</f>
        <v>3.1</v>
      </c>
    </row>
    <row r="82" spans="2:7" x14ac:dyDescent="0.25">
      <c r="B82" t="s">
        <v>106</v>
      </c>
      <c r="C82" s="2">
        <v>46130</v>
      </c>
      <c r="D82" t="s">
        <v>27</v>
      </c>
      <c r="E82">
        <v>4</v>
      </c>
      <c r="F82">
        <v>3.1</v>
      </c>
      <c r="G82">
        <f>SUM(CBock[[#This Row],[Award Pts]:[Dist Pts]])</f>
        <v>7.1</v>
      </c>
    </row>
    <row r="83" spans="2:7" x14ac:dyDescent="0.25">
      <c r="B83" s="4" t="s">
        <v>104</v>
      </c>
      <c r="C83" s="2">
        <v>46137</v>
      </c>
      <c r="D83" t="s">
        <v>16</v>
      </c>
      <c r="E83">
        <v>0</v>
      </c>
      <c r="F83">
        <v>6.2</v>
      </c>
      <c r="G83">
        <f>SUM(CBock[[#This Row],[Award Pts]:[Dist Pts]])</f>
        <v>6.2</v>
      </c>
    </row>
    <row r="84" spans="2:7" x14ac:dyDescent="0.25">
      <c r="B84" t="s">
        <v>127</v>
      </c>
      <c r="C84" s="2">
        <v>46145</v>
      </c>
      <c r="D84" t="s">
        <v>9</v>
      </c>
      <c r="E84">
        <v>5</v>
      </c>
      <c r="F84">
        <v>2</v>
      </c>
      <c r="G84">
        <f>SUM(CBock[[#This Row],[Award Pts]:[Dist Pts]])</f>
        <v>7</v>
      </c>
    </row>
    <row r="85" spans="2:7" x14ac:dyDescent="0.25">
      <c r="B85" s="5" t="s">
        <v>129</v>
      </c>
      <c r="C85" s="2">
        <v>46151</v>
      </c>
      <c r="D85" t="s">
        <v>27</v>
      </c>
      <c r="E85">
        <v>4</v>
      </c>
      <c r="F85">
        <v>3.1</v>
      </c>
      <c r="G85">
        <f>SUM(CBock[[#This Row],[Award Pts]:[Dist Pts]])</f>
        <v>7.1</v>
      </c>
    </row>
    <row r="86" spans="2:7" x14ac:dyDescent="0.25">
      <c r="B86" s="5" t="s">
        <v>124</v>
      </c>
      <c r="C86" s="2">
        <v>46158</v>
      </c>
      <c r="D86" t="s">
        <v>27</v>
      </c>
      <c r="E86">
        <v>4</v>
      </c>
      <c r="F86">
        <v>3.1</v>
      </c>
      <c r="G86">
        <f>SUM(CBock[[#This Row],[Award Pts]:[Dist Pts]])</f>
        <v>7.1</v>
      </c>
    </row>
    <row r="87" spans="2:7" x14ac:dyDescent="0.25">
      <c r="B87" t="s">
        <v>125</v>
      </c>
      <c r="C87" s="2">
        <v>46165</v>
      </c>
      <c r="D87" t="s">
        <v>21</v>
      </c>
      <c r="E87">
        <v>3</v>
      </c>
      <c r="F87">
        <v>3.1</v>
      </c>
      <c r="G87">
        <f>SUM(CBock[[#This Row],[Award Pts]:[Dist Pts]])</f>
        <v>6.1</v>
      </c>
    </row>
    <row r="88" spans="2:7" x14ac:dyDescent="0.25">
      <c r="B88" t="s">
        <v>126</v>
      </c>
      <c r="C88" s="2">
        <v>46172</v>
      </c>
      <c r="D88" t="s">
        <v>16</v>
      </c>
      <c r="E88">
        <v>0</v>
      </c>
      <c r="F88">
        <v>1.86</v>
      </c>
      <c r="G88">
        <f>SUM(CBock[[#This Row],[Award Pts]:[Dist Pts]])</f>
        <v>1.86</v>
      </c>
    </row>
    <row r="89" spans="2:7" x14ac:dyDescent="0.25">
      <c r="B89" t="s">
        <v>172</v>
      </c>
      <c r="C89" s="2">
        <v>46179</v>
      </c>
      <c r="D89" t="s">
        <v>16</v>
      </c>
      <c r="E89">
        <v>0</v>
      </c>
      <c r="F89">
        <v>3.1</v>
      </c>
      <c r="G89">
        <f>SUM(CBock[[#This Row],[Award Pts]:[Dist Pts]])</f>
        <v>3.1</v>
      </c>
    </row>
    <row r="90" spans="2:7" x14ac:dyDescent="0.25">
      <c r="B90" t="s">
        <v>175</v>
      </c>
      <c r="C90" s="2">
        <v>46186</v>
      </c>
      <c r="D90" t="s">
        <v>9</v>
      </c>
      <c r="E90">
        <v>5</v>
      </c>
      <c r="F90">
        <v>3.1</v>
      </c>
      <c r="G90">
        <f>SUM(CBock[[#This Row],[Award Pts]:[Dist Pts]])</f>
        <v>8.1</v>
      </c>
    </row>
    <row r="91" spans="2:7" x14ac:dyDescent="0.25">
      <c r="B91" t="s">
        <v>192</v>
      </c>
      <c r="C91" s="2">
        <v>46200</v>
      </c>
      <c r="D91" t="s">
        <v>27</v>
      </c>
      <c r="E91">
        <v>4</v>
      </c>
      <c r="F91">
        <v>3.1</v>
      </c>
      <c r="G91">
        <f>SUM(CBock[[#This Row],[Award Pts]:[Dist Pts]])</f>
        <v>7.1</v>
      </c>
    </row>
    <row r="92" spans="2:7" x14ac:dyDescent="0.25">
      <c r="B92" t="s">
        <v>201</v>
      </c>
      <c r="C92" s="2">
        <v>46207</v>
      </c>
      <c r="D92" t="s">
        <v>16</v>
      </c>
      <c r="E92">
        <v>0</v>
      </c>
      <c r="F92">
        <v>3.1</v>
      </c>
      <c r="G92">
        <f>SUM(CBock[[#This Row],[Award Pts]:[Dist Pts]])</f>
        <v>3.1</v>
      </c>
    </row>
    <row r="93" spans="2:7" x14ac:dyDescent="0.25">
      <c r="B93" t="s">
        <v>196</v>
      </c>
      <c r="C93" s="2">
        <v>46214</v>
      </c>
      <c r="D93" t="s">
        <v>21</v>
      </c>
      <c r="E93">
        <v>3</v>
      </c>
      <c r="F93">
        <v>3.1</v>
      </c>
      <c r="G93">
        <f>SUM(CBock[[#This Row],[Award Pts]:[Dist Pts]])</f>
        <v>6.1</v>
      </c>
    </row>
    <row r="94" spans="2:7" x14ac:dyDescent="0.25">
      <c r="B94" t="s">
        <v>216</v>
      </c>
      <c r="C94" s="2">
        <v>46221</v>
      </c>
      <c r="D94" t="s">
        <v>9</v>
      </c>
      <c r="E94">
        <v>5</v>
      </c>
      <c r="F94">
        <v>3.1</v>
      </c>
      <c r="G94">
        <f>SUM(CBock[[#This Row],[Award Pts]:[Dist Pts]])</f>
        <v>8.1</v>
      </c>
    </row>
    <row r="95" spans="2:7" x14ac:dyDescent="0.25">
      <c r="B95" t="s">
        <v>205</v>
      </c>
      <c r="C95" s="2">
        <v>46228</v>
      </c>
      <c r="D95" t="s">
        <v>16</v>
      </c>
      <c r="E95">
        <v>0</v>
      </c>
      <c r="F95">
        <v>3.1</v>
      </c>
      <c r="G95">
        <f>SUM(CBock[[#This Row],[Award Pts]:[Dist Pts]])</f>
        <v>3.1</v>
      </c>
    </row>
    <row r="96" spans="2:7" x14ac:dyDescent="0.25">
      <c r="B96" t="s">
        <v>5</v>
      </c>
      <c r="E96">
        <f>SUBTOTAL(102,CBock[Award Pts])</f>
        <v>17</v>
      </c>
      <c r="G96">
        <f>SUBTOTAL(109,CBock[Total])</f>
        <v>95.459999999999965</v>
      </c>
    </row>
    <row r="97" spans="2:7" ht="15.75" thickBot="1" x14ac:dyDescent="0.3"/>
    <row r="98" spans="2:7" ht="15.75" x14ac:dyDescent="0.25">
      <c r="B98" s="8" t="s">
        <v>52</v>
      </c>
      <c r="C98" s="8"/>
      <c r="D98" s="8"/>
      <c r="E98" s="8"/>
      <c r="F98" s="8"/>
      <c r="G98" s="8"/>
    </row>
    <row r="99" spans="2:7" x14ac:dyDescent="0.25">
      <c r="B99" t="s">
        <v>0</v>
      </c>
      <c r="C99" s="2" t="s">
        <v>1</v>
      </c>
      <c r="D99" t="s">
        <v>2</v>
      </c>
      <c r="E99" t="s">
        <v>3</v>
      </c>
      <c r="F99" t="s">
        <v>4</v>
      </c>
      <c r="G99" t="s">
        <v>5</v>
      </c>
    </row>
    <row r="100" spans="2:7" x14ac:dyDescent="0.25">
      <c r="B100" s="1" t="s">
        <v>8</v>
      </c>
      <c r="C100" s="2">
        <v>46033</v>
      </c>
      <c r="D100" t="s">
        <v>21</v>
      </c>
      <c r="E100">
        <v>3</v>
      </c>
      <c r="F100">
        <v>3.1</v>
      </c>
      <c r="G100">
        <f>SUM(BHeddleston[[#This Row],[Award Pts]:[Dist Pts]])</f>
        <v>6.1</v>
      </c>
    </row>
    <row r="101" spans="2:7" ht="14.25" customHeight="1" x14ac:dyDescent="0.25">
      <c r="B101" t="s">
        <v>54</v>
      </c>
      <c r="C101" s="2">
        <v>46070</v>
      </c>
      <c r="D101" t="s">
        <v>16</v>
      </c>
      <c r="E101">
        <v>0</v>
      </c>
      <c r="F101">
        <v>3.1</v>
      </c>
      <c r="G101">
        <f>SUM(BHeddleston[[#This Row],[Award Pts]:[Dist Pts]])</f>
        <v>3.1</v>
      </c>
    </row>
    <row r="102" spans="2:7" ht="14.25" customHeight="1" x14ac:dyDescent="0.25">
      <c r="B102" t="s">
        <v>71</v>
      </c>
      <c r="C102" s="2">
        <v>46074</v>
      </c>
      <c r="D102" t="s">
        <v>16</v>
      </c>
      <c r="E102">
        <v>0</v>
      </c>
      <c r="F102">
        <v>1.1000000000000001</v>
      </c>
      <c r="G102">
        <f>SUM(BHeddleston[[#This Row],[Award Pts]:[Dist Pts]])</f>
        <v>1.1000000000000001</v>
      </c>
    </row>
    <row r="103" spans="2:7" ht="14.25" customHeight="1" x14ac:dyDescent="0.25">
      <c r="B103" t="s">
        <v>73</v>
      </c>
      <c r="C103" s="2">
        <v>46089</v>
      </c>
      <c r="D103" t="s">
        <v>9</v>
      </c>
      <c r="E103">
        <v>5</v>
      </c>
      <c r="F103">
        <v>3.1</v>
      </c>
      <c r="G103">
        <f>SUM(BHeddleston[[#This Row],[Award Pts]:[Dist Pts]])</f>
        <v>8.1</v>
      </c>
    </row>
    <row r="104" spans="2:7" ht="14.25" customHeight="1" x14ac:dyDescent="0.25">
      <c r="B104" t="s">
        <v>98</v>
      </c>
      <c r="C104" s="2">
        <v>46102</v>
      </c>
      <c r="D104" t="s">
        <v>16</v>
      </c>
      <c r="E104">
        <v>0</v>
      </c>
      <c r="F104">
        <v>3.1</v>
      </c>
      <c r="G104">
        <f>SUM(BHeddleston[[#This Row],[Award Pts]:[Dist Pts]])</f>
        <v>3.1</v>
      </c>
    </row>
    <row r="105" spans="2:7" ht="14.25" customHeight="1" x14ac:dyDescent="0.25">
      <c r="B105" t="s">
        <v>107</v>
      </c>
      <c r="C105" s="2">
        <v>46138</v>
      </c>
      <c r="D105" t="s">
        <v>16</v>
      </c>
      <c r="E105">
        <v>0</v>
      </c>
      <c r="F105">
        <v>3.1</v>
      </c>
      <c r="G105">
        <f>SUM(BHeddleston[[#This Row],[Award Pts]:[Dist Pts]])</f>
        <v>3.1</v>
      </c>
    </row>
    <row r="106" spans="2:7" ht="14.25" customHeight="1" x14ac:dyDescent="0.25">
      <c r="B106" t="s">
        <v>148</v>
      </c>
      <c r="C106" s="2">
        <v>46144</v>
      </c>
      <c r="D106" t="s">
        <v>16</v>
      </c>
      <c r="E106">
        <v>0</v>
      </c>
      <c r="F106">
        <v>3.1</v>
      </c>
      <c r="G106">
        <f>SUM(BHeddleston[[#This Row],[Award Pts]:[Dist Pts]])</f>
        <v>3.1</v>
      </c>
    </row>
    <row r="107" spans="2:7" ht="14.25" customHeight="1" x14ac:dyDescent="0.25">
      <c r="B107" s="5" t="s">
        <v>129</v>
      </c>
      <c r="C107" s="2">
        <v>46151</v>
      </c>
      <c r="D107" t="s">
        <v>21</v>
      </c>
      <c r="E107">
        <v>3</v>
      </c>
      <c r="F107">
        <v>3.1</v>
      </c>
      <c r="G107">
        <f>SUM(BHeddleston[[#This Row],[Award Pts]:[Dist Pts]])</f>
        <v>6.1</v>
      </c>
    </row>
    <row r="108" spans="2:7" ht="14.25" customHeight="1" x14ac:dyDescent="0.25">
      <c r="B108" t="s">
        <v>145</v>
      </c>
      <c r="C108" s="2">
        <v>46158</v>
      </c>
      <c r="D108" t="s">
        <v>16</v>
      </c>
      <c r="E108">
        <v>0</v>
      </c>
      <c r="F108">
        <v>3.1</v>
      </c>
      <c r="G108">
        <f>SUM(BHeddleston[[#This Row],[Award Pts]:[Dist Pts]])</f>
        <v>3.1</v>
      </c>
    </row>
    <row r="109" spans="2:7" x14ac:dyDescent="0.25">
      <c r="B109" t="s">
        <v>166</v>
      </c>
      <c r="C109" s="2">
        <v>46179</v>
      </c>
      <c r="D109" t="s">
        <v>27</v>
      </c>
      <c r="E109">
        <v>4</v>
      </c>
      <c r="F109">
        <v>3.1</v>
      </c>
      <c r="G109">
        <f>SUM(BHeddleston[[#This Row],[Award Pts]:[Dist Pts]])</f>
        <v>7.1</v>
      </c>
    </row>
    <row r="110" spans="2:7" x14ac:dyDescent="0.25">
      <c r="B110" t="s">
        <v>175</v>
      </c>
      <c r="C110" s="2">
        <v>46186</v>
      </c>
      <c r="D110" t="s">
        <v>27</v>
      </c>
      <c r="E110">
        <v>4</v>
      </c>
      <c r="F110">
        <v>3.1</v>
      </c>
      <c r="G110">
        <f>SUM(BHeddleston[[#This Row],[Award Pts]:[Dist Pts]])</f>
        <v>7.1</v>
      </c>
    </row>
    <row r="111" spans="2:7" x14ac:dyDescent="0.25">
      <c r="B111" t="s">
        <v>167</v>
      </c>
      <c r="C111" s="2">
        <v>46193</v>
      </c>
      <c r="D111" t="s">
        <v>27</v>
      </c>
      <c r="E111">
        <v>4</v>
      </c>
      <c r="F111">
        <v>2</v>
      </c>
      <c r="G111">
        <f>SUM(BHeddleston[[#This Row],[Award Pts]:[Dist Pts]])</f>
        <v>6</v>
      </c>
    </row>
    <row r="112" spans="2:7" x14ac:dyDescent="0.25">
      <c r="B112" t="s">
        <v>192</v>
      </c>
      <c r="C112" s="2">
        <v>46200</v>
      </c>
      <c r="D112" t="s">
        <v>21</v>
      </c>
      <c r="E112">
        <v>3</v>
      </c>
      <c r="F112">
        <v>3.1</v>
      </c>
      <c r="G112">
        <f>SUM(BHeddleston[[#This Row],[Award Pts]:[Dist Pts]])</f>
        <v>6.1</v>
      </c>
    </row>
    <row r="113" spans="2:7" x14ac:dyDescent="0.25">
      <c r="B113" t="s">
        <v>201</v>
      </c>
      <c r="C113" s="2">
        <v>46207</v>
      </c>
      <c r="D113" t="s">
        <v>16</v>
      </c>
      <c r="E113">
        <v>0</v>
      </c>
      <c r="F113">
        <v>3.1</v>
      </c>
      <c r="G113">
        <f>SUM(BHeddleston[[#This Row],[Award Pts]:[Dist Pts]])</f>
        <v>3.1</v>
      </c>
    </row>
    <row r="114" spans="2:7" x14ac:dyDescent="0.25">
      <c r="B114" t="s">
        <v>194</v>
      </c>
      <c r="C114" s="2">
        <v>46214</v>
      </c>
      <c r="D114" t="s">
        <v>9</v>
      </c>
      <c r="E114">
        <v>5</v>
      </c>
      <c r="F114">
        <v>3.1</v>
      </c>
      <c r="G114">
        <f>SUM(BHeddleston[[#This Row],[Award Pts]:[Dist Pts]])</f>
        <v>8.1</v>
      </c>
    </row>
    <row r="115" spans="2:7" x14ac:dyDescent="0.25">
      <c r="B115" t="s">
        <v>202</v>
      </c>
      <c r="C115" s="2">
        <v>46222</v>
      </c>
      <c r="D115" t="s">
        <v>16</v>
      </c>
      <c r="E115">
        <v>0</v>
      </c>
      <c r="F115">
        <v>3.1</v>
      </c>
      <c r="G115">
        <f>SUM(BHeddleston[[#This Row],[Award Pts]:[Dist Pts]])</f>
        <v>3.1</v>
      </c>
    </row>
    <row r="116" spans="2:7" x14ac:dyDescent="0.25">
      <c r="B116" t="s">
        <v>204</v>
      </c>
      <c r="C116" s="2">
        <v>46228</v>
      </c>
      <c r="D116" t="s">
        <v>16</v>
      </c>
      <c r="E116">
        <v>0</v>
      </c>
      <c r="F116">
        <v>3.1</v>
      </c>
      <c r="G116">
        <f>SUM(BHeddleston[[#This Row],[Award Pts]:[Dist Pts]])</f>
        <v>3.1</v>
      </c>
    </row>
    <row r="117" spans="2:7" x14ac:dyDescent="0.25">
      <c r="B117" t="s">
        <v>5</v>
      </c>
      <c r="E117">
        <f>SUBTOTAL(102,BHeddleston[Award Pts])</f>
        <v>17</v>
      </c>
      <c r="G117">
        <f>SUBTOTAL(109,BHeddleston[Total])</f>
        <v>80.599999999999994</v>
      </c>
    </row>
    <row r="118" spans="2:7" ht="15.75" thickBot="1" x14ac:dyDescent="0.3"/>
    <row r="119" spans="2:7" ht="16.5" thickBot="1" x14ac:dyDescent="0.3">
      <c r="B119" s="6" t="s">
        <v>29</v>
      </c>
      <c r="C119" s="6"/>
      <c r="D119" s="6"/>
      <c r="E119" s="6"/>
      <c r="F119" s="6"/>
      <c r="G119" s="6"/>
    </row>
    <row r="120" spans="2:7" x14ac:dyDescent="0.25">
      <c r="B120" t="s">
        <v>0</v>
      </c>
      <c r="C120" s="2" t="s">
        <v>1</v>
      </c>
      <c r="D120" t="s">
        <v>2</v>
      </c>
      <c r="E120" t="s">
        <v>3</v>
      </c>
      <c r="F120" t="s">
        <v>4</v>
      </c>
      <c r="G120" t="s">
        <v>5</v>
      </c>
    </row>
    <row r="121" spans="2:7" x14ac:dyDescent="0.25">
      <c r="B121" t="s">
        <v>74</v>
      </c>
      <c r="C121" s="2">
        <v>46095</v>
      </c>
      <c r="D121" t="s">
        <v>21</v>
      </c>
      <c r="E121">
        <v>3</v>
      </c>
      <c r="F121">
        <v>3.1</v>
      </c>
      <c r="G121">
        <f>SUM(REdinger[[#This Row],[Award Pts]:[Dist Pts]])</f>
        <v>6.1</v>
      </c>
    </row>
    <row r="122" spans="2:7" x14ac:dyDescent="0.25">
      <c r="B122" t="s">
        <v>99</v>
      </c>
      <c r="C122" s="2">
        <v>46116</v>
      </c>
      <c r="D122" t="s">
        <v>16</v>
      </c>
      <c r="E122">
        <v>0</v>
      </c>
      <c r="F122">
        <v>3.1</v>
      </c>
      <c r="G122">
        <f>SUM(REdinger[[#This Row],[Award Pts]:[Dist Pts]])</f>
        <v>3.1</v>
      </c>
    </row>
    <row r="123" spans="2:7" x14ac:dyDescent="0.25">
      <c r="B123" t="s">
        <v>122</v>
      </c>
      <c r="C123" s="2">
        <v>46145</v>
      </c>
      <c r="D123" t="s">
        <v>87</v>
      </c>
      <c r="E123">
        <v>8</v>
      </c>
      <c r="F123">
        <v>2</v>
      </c>
      <c r="G123">
        <f>SUM(REdinger[[#This Row],[Award Pts]:[Dist Pts]])</f>
        <v>10</v>
      </c>
    </row>
    <row r="124" spans="2:7" x14ac:dyDescent="0.25">
      <c r="B124" s="5" t="s">
        <v>129</v>
      </c>
      <c r="C124" s="2">
        <v>46151</v>
      </c>
      <c r="D124" t="s">
        <v>9</v>
      </c>
      <c r="E124">
        <v>5</v>
      </c>
      <c r="F124">
        <v>3.1</v>
      </c>
      <c r="G124">
        <f>SUM(REdinger[[#This Row],[Award Pts]:[Dist Pts]])</f>
        <v>8.1</v>
      </c>
    </row>
    <row r="125" spans="2:7" x14ac:dyDescent="0.25">
      <c r="B125" t="s">
        <v>125</v>
      </c>
      <c r="C125" s="2">
        <v>46165</v>
      </c>
      <c r="D125" t="s">
        <v>9</v>
      </c>
      <c r="E125">
        <v>5</v>
      </c>
      <c r="F125">
        <v>3.1</v>
      </c>
      <c r="G125">
        <f>SUM(REdinger[[#This Row],[Award Pts]:[Dist Pts]])</f>
        <v>8.1</v>
      </c>
    </row>
    <row r="126" spans="2:7" x14ac:dyDescent="0.25">
      <c r="B126" t="s">
        <v>126</v>
      </c>
      <c r="C126" s="2">
        <v>46172</v>
      </c>
      <c r="D126" t="s">
        <v>9</v>
      </c>
      <c r="E126">
        <v>5</v>
      </c>
      <c r="F126">
        <v>1.86</v>
      </c>
      <c r="G126">
        <f>SUM(REdinger[[#This Row],[Award Pts]:[Dist Pts]])</f>
        <v>6.86</v>
      </c>
    </row>
    <row r="127" spans="2:7" x14ac:dyDescent="0.25">
      <c r="B127" t="s">
        <v>192</v>
      </c>
      <c r="C127" s="2">
        <v>46200</v>
      </c>
      <c r="D127" t="s">
        <v>9</v>
      </c>
      <c r="E127">
        <v>5</v>
      </c>
      <c r="F127">
        <v>3.1</v>
      </c>
      <c r="G127">
        <f>SUM(REdinger[[#This Row],[Award Pts]:[Dist Pts]])</f>
        <v>8.1</v>
      </c>
    </row>
    <row r="128" spans="2:7" x14ac:dyDescent="0.25">
      <c r="B128" t="s">
        <v>195</v>
      </c>
      <c r="C128" s="2">
        <v>46207</v>
      </c>
      <c r="D128" t="s">
        <v>9</v>
      </c>
      <c r="E128">
        <v>5</v>
      </c>
      <c r="F128">
        <v>3.1</v>
      </c>
      <c r="G128">
        <f>SUM(REdinger[[#This Row],[Award Pts]:[Dist Pts]])</f>
        <v>8.1</v>
      </c>
    </row>
    <row r="129" spans="2:7" x14ac:dyDescent="0.25">
      <c r="B129" t="s">
        <v>5</v>
      </c>
      <c r="E129">
        <f>SUBTOTAL(102,REdinger[Award Pts])</f>
        <v>8</v>
      </c>
      <c r="G129">
        <f>SUBTOTAL(109,REdinger[Total])</f>
        <v>58.46</v>
      </c>
    </row>
    <row r="130" spans="2:7" ht="15.75" thickBot="1" x14ac:dyDescent="0.3"/>
    <row r="131" spans="2:7" ht="15.75" x14ac:dyDescent="0.25">
      <c r="B131" s="8" t="s">
        <v>6</v>
      </c>
      <c r="C131" s="8"/>
      <c r="D131" s="8"/>
      <c r="E131" s="8"/>
      <c r="F131" s="8"/>
      <c r="G131" s="8"/>
    </row>
    <row r="132" spans="2:7" x14ac:dyDescent="0.25">
      <c r="B132" t="s">
        <v>0</v>
      </c>
      <c r="C132" s="2" t="s">
        <v>1</v>
      </c>
      <c r="D132" t="s">
        <v>2</v>
      </c>
      <c r="E132" t="s">
        <v>3</v>
      </c>
      <c r="F132" t="s">
        <v>4</v>
      </c>
      <c r="G132" t="s">
        <v>5</v>
      </c>
    </row>
    <row r="133" spans="2:7" x14ac:dyDescent="0.25">
      <c r="B133" s="1" t="s">
        <v>8</v>
      </c>
      <c r="C133" s="2">
        <v>46033</v>
      </c>
      <c r="D133" t="s">
        <v>9</v>
      </c>
      <c r="E133">
        <v>5</v>
      </c>
      <c r="F133">
        <v>3.1</v>
      </c>
      <c r="G133">
        <f>SUM(Bphillips[[#This Row],[Award Pts]:[Dist Pts]])</f>
        <v>8.1</v>
      </c>
    </row>
    <row r="134" spans="2:7" x14ac:dyDescent="0.25">
      <c r="B134" t="s">
        <v>53</v>
      </c>
      <c r="C134" s="2">
        <v>46068</v>
      </c>
      <c r="D134" t="s">
        <v>9</v>
      </c>
      <c r="E134">
        <v>5</v>
      </c>
      <c r="F134">
        <v>3.1</v>
      </c>
      <c r="G134">
        <f>SUM(Bphillips[[#This Row],[Award Pts]:[Dist Pts]])</f>
        <v>8.1</v>
      </c>
    </row>
    <row r="135" spans="2:7" x14ac:dyDescent="0.25">
      <c r="B135" t="s">
        <v>73</v>
      </c>
      <c r="C135" s="2">
        <v>46089</v>
      </c>
      <c r="D135" t="s">
        <v>9</v>
      </c>
      <c r="E135">
        <v>5</v>
      </c>
      <c r="F135">
        <v>3.1</v>
      </c>
      <c r="G135">
        <f>SUM(Bphillips[[#This Row],[Award Pts]:[Dist Pts]])</f>
        <v>8.1</v>
      </c>
    </row>
    <row r="136" spans="2:7" x14ac:dyDescent="0.25">
      <c r="B136" t="s">
        <v>74</v>
      </c>
      <c r="C136" s="2">
        <v>46095</v>
      </c>
      <c r="D136" t="s">
        <v>9</v>
      </c>
      <c r="E136">
        <v>5</v>
      </c>
      <c r="F136">
        <v>3.1</v>
      </c>
      <c r="G136">
        <f>SUM(Bphillips[[#This Row],[Award Pts]:[Dist Pts]])</f>
        <v>8.1</v>
      </c>
    </row>
    <row r="137" spans="2:7" x14ac:dyDescent="0.25">
      <c r="B137" t="s">
        <v>127</v>
      </c>
      <c r="C137" s="2">
        <v>46145</v>
      </c>
      <c r="D137" t="s">
        <v>9</v>
      </c>
      <c r="E137">
        <v>5</v>
      </c>
      <c r="F137">
        <v>2</v>
      </c>
      <c r="G137">
        <f>SUM(Bphillips[[#This Row],[Award Pts]:[Dist Pts]])</f>
        <v>7</v>
      </c>
    </row>
    <row r="138" spans="2:7" x14ac:dyDescent="0.25">
      <c r="B138" t="s">
        <v>126</v>
      </c>
      <c r="C138" s="2">
        <v>46172</v>
      </c>
      <c r="D138" t="s">
        <v>9</v>
      </c>
      <c r="E138">
        <v>5</v>
      </c>
      <c r="F138">
        <v>1.86</v>
      </c>
      <c r="G138">
        <f>SUM(Bphillips[[#This Row],[Award Pts]:[Dist Pts]])</f>
        <v>6.86</v>
      </c>
    </row>
    <row r="139" spans="2:7" x14ac:dyDescent="0.25">
      <c r="B139" t="s">
        <v>166</v>
      </c>
      <c r="C139" s="2">
        <v>46179</v>
      </c>
      <c r="D139" t="s">
        <v>9</v>
      </c>
      <c r="E139">
        <v>5</v>
      </c>
      <c r="F139">
        <v>3.1</v>
      </c>
      <c r="G139">
        <f>SUM(Bphillips[[#This Row],[Award Pts]:[Dist Pts]])</f>
        <v>8.1</v>
      </c>
    </row>
    <row r="140" spans="2:7" x14ac:dyDescent="0.25">
      <c r="B140" t="s">
        <v>167</v>
      </c>
      <c r="C140" s="2">
        <v>46193</v>
      </c>
      <c r="D140" t="s">
        <v>9</v>
      </c>
      <c r="E140">
        <v>5</v>
      </c>
      <c r="F140">
        <v>2</v>
      </c>
      <c r="G140">
        <f>SUM(Bphillips[[#This Row],[Award Pts]:[Dist Pts]])</f>
        <v>7</v>
      </c>
    </row>
    <row r="141" spans="2:7" x14ac:dyDescent="0.25">
      <c r="B141" t="s">
        <v>192</v>
      </c>
      <c r="C141" s="2">
        <v>46200</v>
      </c>
      <c r="D141" t="s">
        <v>27</v>
      </c>
      <c r="E141">
        <v>4</v>
      </c>
      <c r="F141">
        <v>3.1</v>
      </c>
      <c r="G141">
        <f>SUM(Bphillips[[#This Row],[Award Pts]:[Dist Pts]])</f>
        <v>7.1</v>
      </c>
    </row>
    <row r="142" spans="2:7" x14ac:dyDescent="0.25">
      <c r="B142" t="s">
        <v>194</v>
      </c>
      <c r="C142" s="2">
        <v>46214</v>
      </c>
      <c r="D142" t="s">
        <v>27</v>
      </c>
      <c r="E142">
        <v>4</v>
      </c>
      <c r="F142">
        <v>3.1</v>
      </c>
      <c r="G142">
        <f>SUM(Bphillips[[#This Row],[Award Pts]:[Dist Pts]])</f>
        <v>7.1</v>
      </c>
    </row>
    <row r="143" spans="2:7" x14ac:dyDescent="0.25">
      <c r="B143" t="s">
        <v>199</v>
      </c>
      <c r="C143" s="2">
        <v>46221</v>
      </c>
      <c r="D143" t="s">
        <v>27</v>
      </c>
      <c r="E143">
        <v>4</v>
      </c>
      <c r="F143">
        <v>4</v>
      </c>
      <c r="G143">
        <f>SUM(Bphillips[[#This Row],[Award Pts]:[Dist Pts]])</f>
        <v>8</v>
      </c>
    </row>
    <row r="144" spans="2:7" x14ac:dyDescent="0.25">
      <c r="B144" t="s">
        <v>5</v>
      </c>
      <c r="E144">
        <f>SUBTOTAL(102,Bphillips[Award Pts])</f>
        <v>11</v>
      </c>
      <c r="G144">
        <f>SUBTOTAL(109,Bphillips[Total])</f>
        <v>83.559999999999988</v>
      </c>
    </row>
  </sheetData>
  <mergeCells count="9">
    <mergeCell ref="B3:G3"/>
    <mergeCell ref="B2:G2"/>
    <mergeCell ref="B28:G28"/>
    <mergeCell ref="B131:G131"/>
    <mergeCell ref="B119:G119"/>
    <mergeCell ref="B62:G62"/>
    <mergeCell ref="B77:G77"/>
    <mergeCell ref="B47:G47"/>
    <mergeCell ref="B98:G98"/>
  </mergeCells>
  <pageMargins left="0.7" right="0.7" top="0.75" bottom="0.75" header="0.3" footer="0.3"/>
  <pageSetup orientation="portrait" horizontalDpi="0" verticalDpi="0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D7BE6-F048-47AA-BD3D-AB9BFEA1E230}">
  <dimension ref="B2:G423"/>
  <sheetViews>
    <sheetView tabSelected="1" workbookViewId="0">
      <selection activeCell="H207" sqref="H207"/>
    </sheetView>
  </sheetViews>
  <sheetFormatPr defaultRowHeight="15" x14ac:dyDescent="0.25"/>
  <cols>
    <col min="2" max="2" width="58" bestFit="1" customWidth="1"/>
    <col min="5" max="5" width="9.42578125" customWidth="1"/>
    <col min="6" max="6" width="9.85546875" bestFit="1" customWidth="1"/>
  </cols>
  <sheetData>
    <row r="2" spans="2:7" ht="21" thickBot="1" x14ac:dyDescent="0.35">
      <c r="B2" s="7" t="s">
        <v>13</v>
      </c>
      <c r="C2" s="7"/>
      <c r="D2" s="7"/>
      <c r="E2" s="7"/>
      <c r="F2" s="7"/>
      <c r="G2" s="7"/>
    </row>
    <row r="3" spans="2:7" ht="16.5" thickBot="1" x14ac:dyDescent="0.3">
      <c r="B3" s="6" t="s">
        <v>14</v>
      </c>
      <c r="C3" s="6"/>
      <c r="D3" s="6"/>
      <c r="E3" s="6"/>
      <c r="F3" s="6"/>
      <c r="G3" s="6"/>
    </row>
    <row r="4" spans="2:7" x14ac:dyDescent="0.25">
      <c r="B4" t="s">
        <v>0</v>
      </c>
      <c r="C4" s="2" t="s">
        <v>1</v>
      </c>
      <c r="D4" t="s">
        <v>2</v>
      </c>
      <c r="E4" t="s">
        <v>3</v>
      </c>
      <c r="F4" t="s">
        <v>4</v>
      </c>
      <c r="G4" t="s">
        <v>5</v>
      </c>
    </row>
    <row r="5" spans="2:7" x14ac:dyDescent="0.25">
      <c r="B5" s="1" t="s">
        <v>8</v>
      </c>
      <c r="C5" s="2">
        <v>46033</v>
      </c>
      <c r="D5" t="s">
        <v>9</v>
      </c>
      <c r="E5">
        <v>5</v>
      </c>
      <c r="F5">
        <v>3.1</v>
      </c>
      <c r="G5">
        <f>SUM(DStout[[#This Row],[Award Pts]:[Dist Pts]])</f>
        <v>8.1</v>
      </c>
    </row>
    <row r="6" spans="2:7" x14ac:dyDescent="0.25">
      <c r="B6" t="s">
        <v>15</v>
      </c>
      <c r="C6" s="2">
        <v>46040</v>
      </c>
      <c r="D6" t="s">
        <v>16</v>
      </c>
      <c r="E6">
        <v>0</v>
      </c>
      <c r="F6">
        <v>3.1</v>
      </c>
      <c r="G6">
        <f>SUM(DStout[[#This Row],[Award Pts]:[Dist Pts]])</f>
        <v>3.1</v>
      </c>
    </row>
    <row r="7" spans="2:7" x14ac:dyDescent="0.25">
      <c r="B7" t="s">
        <v>54</v>
      </c>
      <c r="C7" s="2">
        <v>46061</v>
      </c>
      <c r="D7" t="s">
        <v>16</v>
      </c>
      <c r="E7">
        <v>0</v>
      </c>
      <c r="F7">
        <v>3.1</v>
      </c>
      <c r="G7">
        <f>SUM(DStout[[#This Row],[Award Pts]:[Dist Pts]])</f>
        <v>3.1</v>
      </c>
    </row>
    <row r="8" spans="2:7" x14ac:dyDescent="0.25">
      <c r="B8" t="s">
        <v>58</v>
      </c>
      <c r="C8" s="2">
        <v>46068</v>
      </c>
      <c r="D8" t="s">
        <v>16</v>
      </c>
      <c r="E8">
        <v>0</v>
      </c>
      <c r="F8">
        <v>3.1</v>
      </c>
      <c r="G8">
        <f>SUM(DStout[[#This Row],[Award Pts]:[Dist Pts]])</f>
        <v>3.1</v>
      </c>
    </row>
    <row r="9" spans="2:7" x14ac:dyDescent="0.25">
      <c r="B9" t="s">
        <v>59</v>
      </c>
      <c r="C9" s="2">
        <v>46074</v>
      </c>
      <c r="D9" t="s">
        <v>16</v>
      </c>
      <c r="E9">
        <v>0</v>
      </c>
      <c r="F9">
        <v>3.1</v>
      </c>
      <c r="G9">
        <f>SUM(DStout[[#This Row],[Award Pts]:[Dist Pts]])</f>
        <v>3.1</v>
      </c>
    </row>
    <row r="10" spans="2:7" x14ac:dyDescent="0.25">
      <c r="B10" t="s">
        <v>60</v>
      </c>
      <c r="C10" s="2">
        <v>46075</v>
      </c>
      <c r="D10" t="s">
        <v>16</v>
      </c>
      <c r="E10">
        <v>0</v>
      </c>
      <c r="F10">
        <v>6.82</v>
      </c>
      <c r="G10">
        <f>SUM(DStout[[#This Row],[Award Pts]:[Dist Pts]])</f>
        <v>6.82</v>
      </c>
    </row>
    <row r="11" spans="2:7" x14ac:dyDescent="0.25">
      <c r="B11" t="s">
        <v>76</v>
      </c>
      <c r="C11" s="2">
        <v>46082</v>
      </c>
      <c r="D11" t="s">
        <v>9</v>
      </c>
      <c r="E11">
        <v>5</v>
      </c>
      <c r="F11">
        <v>3.1</v>
      </c>
      <c r="G11">
        <f>SUM(DStout[[#This Row],[Award Pts]:[Dist Pts]])</f>
        <v>8.1</v>
      </c>
    </row>
    <row r="12" spans="2:7" x14ac:dyDescent="0.25">
      <c r="B12" t="s">
        <v>73</v>
      </c>
      <c r="C12" s="2">
        <v>46089</v>
      </c>
      <c r="D12" t="s">
        <v>9</v>
      </c>
      <c r="E12">
        <v>5</v>
      </c>
      <c r="F12">
        <v>3.1</v>
      </c>
      <c r="G12">
        <f>SUM(DStout[[#This Row],[Award Pts]:[Dist Pts]])</f>
        <v>8.1</v>
      </c>
    </row>
    <row r="13" spans="2:7" x14ac:dyDescent="0.25">
      <c r="B13" t="s">
        <v>74</v>
      </c>
      <c r="C13" s="2">
        <v>46095</v>
      </c>
      <c r="D13" t="s">
        <v>87</v>
      </c>
      <c r="E13">
        <v>8</v>
      </c>
      <c r="F13">
        <v>3.1</v>
      </c>
      <c r="G13">
        <f>SUM(DStout[[#This Row],[Award Pts]:[Dist Pts]])</f>
        <v>11.1</v>
      </c>
    </row>
    <row r="14" spans="2:7" x14ac:dyDescent="0.25">
      <c r="B14" t="s">
        <v>83</v>
      </c>
      <c r="C14" s="2">
        <v>46096</v>
      </c>
      <c r="D14" t="s">
        <v>16</v>
      </c>
      <c r="E14">
        <v>0</v>
      </c>
      <c r="F14">
        <v>3.1</v>
      </c>
      <c r="G14">
        <f>SUM(DStout[[#This Row],[Award Pts]:[Dist Pts]])</f>
        <v>3.1</v>
      </c>
    </row>
    <row r="15" spans="2:7" x14ac:dyDescent="0.25">
      <c r="B15" t="s">
        <v>88</v>
      </c>
      <c r="C15" s="2">
        <v>46102</v>
      </c>
      <c r="D15" t="s">
        <v>16</v>
      </c>
      <c r="E15">
        <v>0</v>
      </c>
      <c r="F15">
        <v>3.1</v>
      </c>
      <c r="G15">
        <f>SUM(DStout[[#This Row],[Award Pts]:[Dist Pts]])</f>
        <v>3.1</v>
      </c>
    </row>
    <row r="16" spans="2:7" x14ac:dyDescent="0.25">
      <c r="B16" t="s">
        <v>89</v>
      </c>
      <c r="C16" s="2">
        <v>46102</v>
      </c>
      <c r="D16" t="s">
        <v>16</v>
      </c>
      <c r="E16">
        <v>0</v>
      </c>
      <c r="F16">
        <v>3.1</v>
      </c>
      <c r="G16">
        <f>SUM(DStout[[#This Row],[Award Pts]:[Dist Pts]])</f>
        <v>3.1</v>
      </c>
    </row>
    <row r="17" spans="2:7" x14ac:dyDescent="0.25">
      <c r="B17" s="1" t="s">
        <v>86</v>
      </c>
      <c r="C17" s="2">
        <v>46109</v>
      </c>
      <c r="D17" t="s">
        <v>27</v>
      </c>
      <c r="E17">
        <v>4</v>
      </c>
      <c r="F17">
        <v>3.1</v>
      </c>
      <c r="G17">
        <f>SUM(DStout[[#This Row],[Award Pts]:[Dist Pts]])</f>
        <v>7.1</v>
      </c>
    </row>
    <row r="18" spans="2:7" x14ac:dyDescent="0.25">
      <c r="B18" t="s">
        <v>90</v>
      </c>
      <c r="C18" s="2">
        <v>46110</v>
      </c>
      <c r="D18" t="s">
        <v>16</v>
      </c>
      <c r="E18">
        <v>0</v>
      </c>
      <c r="F18">
        <v>6.2</v>
      </c>
      <c r="G18">
        <f>SUM(DStout[[#This Row],[Award Pts]:[Dist Pts]])</f>
        <v>6.2</v>
      </c>
    </row>
    <row r="19" spans="2:7" x14ac:dyDescent="0.25">
      <c r="B19" t="s">
        <v>110</v>
      </c>
      <c r="C19" s="2">
        <v>46116</v>
      </c>
      <c r="D19" t="s">
        <v>16</v>
      </c>
      <c r="E19">
        <v>0</v>
      </c>
      <c r="F19">
        <v>13.1</v>
      </c>
      <c r="G19">
        <f>SUM(DStout[[#This Row],[Award Pts]:[Dist Pts]])</f>
        <v>13.1</v>
      </c>
    </row>
    <row r="20" spans="2:7" x14ac:dyDescent="0.25">
      <c r="B20" t="s">
        <v>111</v>
      </c>
      <c r="C20" s="2">
        <v>46123</v>
      </c>
      <c r="D20" t="s">
        <v>11</v>
      </c>
      <c r="E20">
        <v>10</v>
      </c>
      <c r="F20">
        <v>2.48</v>
      </c>
      <c r="G20">
        <f>SUM(DStout[[#This Row],[Award Pts]:[Dist Pts]])</f>
        <v>12.48</v>
      </c>
    </row>
    <row r="21" spans="2:7" x14ac:dyDescent="0.25">
      <c r="B21" t="s">
        <v>105</v>
      </c>
      <c r="C21" s="2">
        <v>46124</v>
      </c>
      <c r="D21" t="s">
        <v>16</v>
      </c>
      <c r="E21">
        <v>0</v>
      </c>
      <c r="F21">
        <v>4</v>
      </c>
      <c r="G21">
        <f>SUM(DStout[[#This Row],[Award Pts]:[Dist Pts]])</f>
        <v>4</v>
      </c>
    </row>
    <row r="22" spans="2:7" x14ac:dyDescent="0.25">
      <c r="B22" t="s">
        <v>106</v>
      </c>
      <c r="C22" s="2">
        <v>46130</v>
      </c>
      <c r="D22" t="s">
        <v>11</v>
      </c>
      <c r="E22">
        <v>10</v>
      </c>
      <c r="F22">
        <v>3.1</v>
      </c>
      <c r="G22">
        <f>SUM(DStout[[#This Row],[Award Pts]:[Dist Pts]])</f>
        <v>13.1</v>
      </c>
    </row>
    <row r="23" spans="2:7" x14ac:dyDescent="0.25">
      <c r="B23" t="s">
        <v>100</v>
      </c>
      <c r="C23" s="2">
        <v>46137</v>
      </c>
      <c r="D23" t="s">
        <v>16</v>
      </c>
      <c r="E23">
        <v>0</v>
      </c>
      <c r="F23">
        <v>3.1</v>
      </c>
      <c r="G23">
        <f>SUM(DStout[[#This Row],[Award Pts]:[Dist Pts]])</f>
        <v>3.1</v>
      </c>
    </row>
    <row r="24" spans="2:7" x14ac:dyDescent="0.25">
      <c r="B24" t="s">
        <v>107</v>
      </c>
      <c r="C24" s="2">
        <v>46138</v>
      </c>
      <c r="D24" t="s">
        <v>16</v>
      </c>
      <c r="E24">
        <v>0</v>
      </c>
      <c r="F24">
        <v>3.1</v>
      </c>
      <c r="G24">
        <f>SUM(DStout[[#This Row],[Award Pts]:[Dist Pts]])</f>
        <v>3.1</v>
      </c>
    </row>
    <row r="25" spans="2:7" x14ac:dyDescent="0.25">
      <c r="B25" t="s">
        <v>134</v>
      </c>
      <c r="C25" s="2">
        <v>46144</v>
      </c>
      <c r="D25" t="s">
        <v>16</v>
      </c>
      <c r="E25">
        <v>0</v>
      </c>
      <c r="F25">
        <v>6</v>
      </c>
      <c r="G25">
        <f>SUM(DStout[[#This Row],[Award Pts]:[Dist Pts]])</f>
        <v>6</v>
      </c>
    </row>
    <row r="26" spans="2:7" x14ac:dyDescent="0.25">
      <c r="B26" t="s">
        <v>122</v>
      </c>
      <c r="C26" s="2">
        <v>46145</v>
      </c>
      <c r="D26" t="s">
        <v>11</v>
      </c>
      <c r="E26">
        <v>10</v>
      </c>
      <c r="F26">
        <v>2</v>
      </c>
      <c r="G26">
        <f>SUM(DStout[[#This Row],[Award Pts]:[Dist Pts]])</f>
        <v>12</v>
      </c>
    </row>
    <row r="27" spans="2:7" x14ac:dyDescent="0.25">
      <c r="B27" t="s">
        <v>135</v>
      </c>
      <c r="C27" s="2">
        <v>46150</v>
      </c>
      <c r="D27" t="s">
        <v>11</v>
      </c>
      <c r="E27">
        <v>10</v>
      </c>
      <c r="F27">
        <v>2</v>
      </c>
      <c r="G27">
        <f>SUM(DStout[[#This Row],[Award Pts]:[Dist Pts]])</f>
        <v>12</v>
      </c>
    </row>
    <row r="28" spans="2:7" x14ac:dyDescent="0.25">
      <c r="B28" t="s">
        <v>136</v>
      </c>
      <c r="C28" s="2">
        <v>46151</v>
      </c>
      <c r="D28" t="s">
        <v>16</v>
      </c>
      <c r="E28">
        <v>0</v>
      </c>
      <c r="F28">
        <v>9</v>
      </c>
      <c r="G28">
        <f>SUM(DStout[[#This Row],[Award Pts]:[Dist Pts]])</f>
        <v>9</v>
      </c>
    </row>
    <row r="29" spans="2:7" x14ac:dyDescent="0.25">
      <c r="B29" s="5" t="s">
        <v>137</v>
      </c>
      <c r="C29" s="2">
        <v>46151</v>
      </c>
      <c r="D29" t="s">
        <v>16</v>
      </c>
      <c r="E29">
        <v>0</v>
      </c>
      <c r="F29">
        <v>3.1</v>
      </c>
      <c r="G29">
        <f>SUM(DStout[[#This Row],[Award Pts]:[Dist Pts]])</f>
        <v>3.1</v>
      </c>
    </row>
    <row r="30" spans="2:7" x14ac:dyDescent="0.25">
      <c r="B30" t="s">
        <v>138</v>
      </c>
      <c r="C30" s="2">
        <v>46159</v>
      </c>
      <c r="D30" t="s">
        <v>16</v>
      </c>
      <c r="E30">
        <v>0</v>
      </c>
      <c r="F30">
        <v>3.1</v>
      </c>
      <c r="G30">
        <f>SUM(DStout[[#This Row],[Award Pts]:[Dist Pts]])</f>
        <v>3.1</v>
      </c>
    </row>
    <row r="31" spans="2:7" x14ac:dyDescent="0.25">
      <c r="B31" t="s">
        <v>139</v>
      </c>
      <c r="C31" s="2">
        <v>46163</v>
      </c>
      <c r="D31" t="s">
        <v>16</v>
      </c>
      <c r="E31">
        <v>0</v>
      </c>
      <c r="F31">
        <v>3.1</v>
      </c>
      <c r="G31">
        <f>SUM(DStout[[#This Row],[Award Pts]:[Dist Pts]])</f>
        <v>3.1</v>
      </c>
    </row>
    <row r="32" spans="2:7" x14ac:dyDescent="0.25">
      <c r="B32" t="s">
        <v>125</v>
      </c>
      <c r="C32" s="2">
        <v>46165</v>
      </c>
      <c r="D32" t="s">
        <v>9</v>
      </c>
      <c r="E32">
        <v>5</v>
      </c>
      <c r="F32">
        <v>3.1</v>
      </c>
      <c r="G32">
        <f>SUM(DStout[[#This Row],[Award Pts]:[Dist Pts]])</f>
        <v>8.1</v>
      </c>
    </row>
    <row r="33" spans="2:7" x14ac:dyDescent="0.25">
      <c r="B33" t="s">
        <v>140</v>
      </c>
      <c r="C33" s="2">
        <v>46165</v>
      </c>
      <c r="D33" t="s">
        <v>16</v>
      </c>
      <c r="E33">
        <v>0</v>
      </c>
      <c r="F33">
        <v>3.1</v>
      </c>
      <c r="G33">
        <f>SUM(DStout[[#This Row],[Award Pts]:[Dist Pts]])</f>
        <v>3.1</v>
      </c>
    </row>
    <row r="34" spans="2:7" x14ac:dyDescent="0.25">
      <c r="B34" t="s">
        <v>141</v>
      </c>
      <c r="C34" s="2">
        <v>46166</v>
      </c>
      <c r="D34" t="s">
        <v>16</v>
      </c>
      <c r="E34">
        <v>0</v>
      </c>
      <c r="F34">
        <v>6</v>
      </c>
      <c r="G34">
        <f>SUM(DStout[[#This Row],[Award Pts]:[Dist Pts]])</f>
        <v>6</v>
      </c>
    </row>
    <row r="35" spans="2:7" x14ac:dyDescent="0.25">
      <c r="B35" t="s">
        <v>142</v>
      </c>
      <c r="C35" s="2">
        <v>46170</v>
      </c>
      <c r="D35" t="s">
        <v>16</v>
      </c>
      <c r="E35">
        <v>0</v>
      </c>
      <c r="F35">
        <v>3.1</v>
      </c>
      <c r="G35">
        <f>SUM(DStout[[#This Row],[Award Pts]:[Dist Pts]])</f>
        <v>3.1</v>
      </c>
    </row>
    <row r="36" spans="2:7" x14ac:dyDescent="0.25">
      <c r="B36" t="s">
        <v>143</v>
      </c>
      <c r="C36" s="2">
        <v>46172</v>
      </c>
      <c r="D36" t="s">
        <v>16</v>
      </c>
      <c r="E36">
        <v>0</v>
      </c>
      <c r="F36">
        <v>3.1</v>
      </c>
      <c r="G36">
        <f>SUM(DStout[[#This Row],[Award Pts]:[Dist Pts]])</f>
        <v>3.1</v>
      </c>
    </row>
    <row r="37" spans="2:7" x14ac:dyDescent="0.25">
      <c r="B37" t="s">
        <v>166</v>
      </c>
      <c r="C37" s="2">
        <v>46179</v>
      </c>
      <c r="D37" t="s">
        <v>18</v>
      </c>
      <c r="E37">
        <v>9</v>
      </c>
      <c r="F37">
        <v>3.1</v>
      </c>
      <c r="G37">
        <f>SUM(DStout[[#This Row],[Award Pts]:[Dist Pts]])</f>
        <v>12.1</v>
      </c>
    </row>
    <row r="38" spans="2:7" x14ac:dyDescent="0.25">
      <c r="B38" t="s">
        <v>175</v>
      </c>
      <c r="C38" s="2">
        <v>46186</v>
      </c>
      <c r="D38" t="s">
        <v>87</v>
      </c>
      <c r="E38">
        <v>8</v>
      </c>
      <c r="F38">
        <v>3.1</v>
      </c>
      <c r="G38">
        <f>SUM(DStout[[#This Row],[Award Pts]:[Dist Pts]])</f>
        <v>11.1</v>
      </c>
    </row>
    <row r="39" spans="2:7" x14ac:dyDescent="0.25">
      <c r="B39" t="s">
        <v>170</v>
      </c>
      <c r="C39" s="2">
        <v>46193</v>
      </c>
      <c r="D39" t="s">
        <v>16</v>
      </c>
      <c r="E39">
        <v>0</v>
      </c>
      <c r="F39">
        <v>6.2</v>
      </c>
      <c r="G39">
        <f>SUM(DStout[[#This Row],[Award Pts]:[Dist Pts]])</f>
        <v>6.2</v>
      </c>
    </row>
    <row r="40" spans="2:7" x14ac:dyDescent="0.25">
      <c r="B40" t="s">
        <v>192</v>
      </c>
      <c r="C40" s="2">
        <v>46200</v>
      </c>
      <c r="D40" t="s">
        <v>87</v>
      </c>
      <c r="E40">
        <v>8</v>
      </c>
      <c r="F40">
        <v>3.1</v>
      </c>
      <c r="G40">
        <f>SUM(DStout[[#This Row],[Award Pts]:[Dist Pts]])</f>
        <v>11.1</v>
      </c>
    </row>
    <row r="41" spans="2:7" x14ac:dyDescent="0.25">
      <c r="B41" t="s">
        <v>191</v>
      </c>
      <c r="C41" s="2">
        <v>46201</v>
      </c>
      <c r="D41" t="s">
        <v>16</v>
      </c>
      <c r="E41">
        <v>0</v>
      </c>
      <c r="F41">
        <v>6.2</v>
      </c>
      <c r="G41">
        <f>SUM(DStout[[#This Row],[Award Pts]:[Dist Pts]])</f>
        <v>6.2</v>
      </c>
    </row>
    <row r="42" spans="2:7" x14ac:dyDescent="0.25">
      <c r="B42" t="s">
        <v>195</v>
      </c>
      <c r="C42" s="2">
        <v>46207</v>
      </c>
      <c r="D42" t="s">
        <v>18</v>
      </c>
      <c r="E42">
        <v>9</v>
      </c>
      <c r="F42">
        <v>3.1</v>
      </c>
      <c r="G42">
        <f>SUM(DStout[[#This Row],[Award Pts]:[Dist Pts]])</f>
        <v>12.1</v>
      </c>
    </row>
    <row r="43" spans="2:7" x14ac:dyDescent="0.25">
      <c r="B43" t="s">
        <v>225</v>
      </c>
      <c r="C43" s="2">
        <v>46211</v>
      </c>
      <c r="D43" t="s">
        <v>16</v>
      </c>
      <c r="E43">
        <v>0</v>
      </c>
      <c r="F43">
        <v>1</v>
      </c>
      <c r="G43">
        <f>SUM(DStout[[#This Row],[Award Pts]:[Dist Pts]])</f>
        <v>1</v>
      </c>
    </row>
    <row r="44" spans="2:7" x14ac:dyDescent="0.25">
      <c r="B44" t="s">
        <v>226</v>
      </c>
      <c r="C44" s="2">
        <v>46211</v>
      </c>
      <c r="D44" t="s">
        <v>16</v>
      </c>
      <c r="E44">
        <v>0</v>
      </c>
      <c r="F44">
        <v>3.1</v>
      </c>
      <c r="G44">
        <f>SUM(DStout[[#This Row],[Award Pts]:[Dist Pts]])</f>
        <v>3.1</v>
      </c>
    </row>
    <row r="45" spans="2:7" x14ac:dyDescent="0.25">
      <c r="B45" t="s">
        <v>196</v>
      </c>
      <c r="C45" s="2">
        <v>46214</v>
      </c>
      <c r="D45" t="s">
        <v>16</v>
      </c>
      <c r="E45">
        <v>0</v>
      </c>
      <c r="F45">
        <v>3.1</v>
      </c>
      <c r="G45">
        <f>SUM(DStout[[#This Row],[Award Pts]:[Dist Pts]])</f>
        <v>3.1</v>
      </c>
    </row>
    <row r="46" spans="2:7" x14ac:dyDescent="0.25">
      <c r="B46" t="s">
        <v>194</v>
      </c>
      <c r="C46" s="2">
        <v>46214</v>
      </c>
      <c r="D46" t="s">
        <v>9</v>
      </c>
      <c r="E46">
        <v>5</v>
      </c>
      <c r="F46">
        <v>3.1</v>
      </c>
      <c r="G46">
        <f>SUM(DStout[[#This Row],[Award Pts]:[Dist Pts]])</f>
        <v>8.1</v>
      </c>
    </row>
    <row r="47" spans="2:7" x14ac:dyDescent="0.25">
      <c r="B47" t="s">
        <v>227</v>
      </c>
      <c r="C47" s="2">
        <v>46214</v>
      </c>
      <c r="D47" t="s">
        <v>16</v>
      </c>
      <c r="E47">
        <v>0</v>
      </c>
      <c r="F47">
        <v>3.1</v>
      </c>
      <c r="G47">
        <f>SUM(DStout[[#This Row],[Award Pts]:[Dist Pts]])</f>
        <v>3.1</v>
      </c>
    </row>
    <row r="48" spans="2:7" x14ac:dyDescent="0.25">
      <c r="B48" t="s">
        <v>235</v>
      </c>
      <c r="C48" s="2">
        <v>46220</v>
      </c>
      <c r="D48" t="s">
        <v>11</v>
      </c>
      <c r="E48">
        <v>10</v>
      </c>
      <c r="F48">
        <v>2</v>
      </c>
      <c r="G48">
        <f>SUM(DStout[[#This Row],[Award Pts]:[Dist Pts]])</f>
        <v>12</v>
      </c>
    </row>
    <row r="49" spans="2:7" x14ac:dyDescent="0.25">
      <c r="B49" t="s">
        <v>228</v>
      </c>
      <c r="C49" s="2">
        <v>46221</v>
      </c>
      <c r="D49" t="s">
        <v>16</v>
      </c>
      <c r="E49">
        <v>0</v>
      </c>
      <c r="F49">
        <v>4</v>
      </c>
      <c r="G49">
        <f>SUM(DStout[[#This Row],[Award Pts]:[Dist Pts]])</f>
        <v>4</v>
      </c>
    </row>
    <row r="50" spans="2:7" x14ac:dyDescent="0.25">
      <c r="B50" t="s">
        <v>203</v>
      </c>
      <c r="C50" s="2">
        <v>46227</v>
      </c>
      <c r="D50" t="s">
        <v>18</v>
      </c>
      <c r="E50">
        <v>9</v>
      </c>
      <c r="F50">
        <v>3.1</v>
      </c>
      <c r="G50">
        <f>SUM(DStout[[#This Row],[Award Pts]:[Dist Pts]])</f>
        <v>12.1</v>
      </c>
    </row>
    <row r="51" spans="2:7" x14ac:dyDescent="0.25">
      <c r="B51" t="s">
        <v>205</v>
      </c>
      <c r="C51" s="2">
        <v>46228</v>
      </c>
      <c r="D51" t="s">
        <v>16</v>
      </c>
      <c r="E51">
        <v>0</v>
      </c>
      <c r="F51">
        <v>3.1</v>
      </c>
      <c r="G51">
        <f>SUM(DStout[[#This Row],[Award Pts]:[Dist Pts]])</f>
        <v>3.1</v>
      </c>
    </row>
    <row r="52" spans="2:7" x14ac:dyDescent="0.25">
      <c r="B52" t="s">
        <v>229</v>
      </c>
      <c r="C52" s="2">
        <v>46228</v>
      </c>
      <c r="D52" t="s">
        <v>16</v>
      </c>
      <c r="E52">
        <v>0</v>
      </c>
      <c r="F52">
        <v>3.1</v>
      </c>
      <c r="G52">
        <f>SUM(DStout[[#This Row],[Award Pts]:[Dist Pts]])</f>
        <v>3.1</v>
      </c>
    </row>
    <row r="53" spans="2:7" x14ac:dyDescent="0.25">
      <c r="B53" t="s">
        <v>222</v>
      </c>
      <c r="C53" s="2">
        <v>46234</v>
      </c>
      <c r="D53" t="s">
        <v>16</v>
      </c>
      <c r="E53">
        <v>0</v>
      </c>
      <c r="F53">
        <v>3.1</v>
      </c>
      <c r="G53">
        <f>SUM(DStout[[#This Row],[Award Pts]:[Dist Pts]])</f>
        <v>3.1</v>
      </c>
    </row>
    <row r="54" spans="2:7" x14ac:dyDescent="0.25">
      <c r="B54" t="s">
        <v>5</v>
      </c>
      <c r="C54" s="2"/>
      <c r="E54">
        <f>SUBTOTAL(102,DStout[Award Pts])</f>
        <v>49</v>
      </c>
      <c r="G54">
        <f>SUBTOTAL(109,DStout[Total])</f>
        <v>312.40000000000009</v>
      </c>
    </row>
    <row r="55" spans="2:7" ht="15.75" thickBot="1" x14ac:dyDescent="0.3"/>
    <row r="56" spans="2:7" ht="16.5" thickBot="1" x14ac:dyDescent="0.3">
      <c r="B56" s="6" t="s">
        <v>56</v>
      </c>
      <c r="C56" s="6"/>
      <c r="D56" s="6"/>
      <c r="E56" s="6"/>
      <c r="F56" s="6"/>
      <c r="G56" s="6"/>
    </row>
    <row r="57" spans="2:7" x14ac:dyDescent="0.25">
      <c r="B57" t="s">
        <v>0</v>
      </c>
      <c r="C57" s="2" t="s">
        <v>1</v>
      </c>
      <c r="D57" t="s">
        <v>2</v>
      </c>
      <c r="E57" t="s">
        <v>3</v>
      </c>
      <c r="F57" t="s">
        <v>4</v>
      </c>
      <c r="G57" t="s">
        <v>5</v>
      </c>
    </row>
    <row r="58" spans="2:7" x14ac:dyDescent="0.25">
      <c r="B58" s="1" t="s">
        <v>8</v>
      </c>
      <c r="C58" s="2">
        <v>46033</v>
      </c>
      <c r="D58" t="s">
        <v>9</v>
      </c>
      <c r="E58">
        <v>5</v>
      </c>
      <c r="F58">
        <v>3.1</v>
      </c>
      <c r="G58">
        <f>SUM(SFrame[[#This Row],[Award Pts]:[Dist Pts]])</f>
        <v>8.1</v>
      </c>
    </row>
    <row r="59" spans="2:7" x14ac:dyDescent="0.25">
      <c r="B59" t="s">
        <v>54</v>
      </c>
      <c r="C59" s="2">
        <v>46068</v>
      </c>
      <c r="D59" t="s">
        <v>16</v>
      </c>
      <c r="E59">
        <v>0</v>
      </c>
      <c r="F59">
        <v>3.1</v>
      </c>
      <c r="G59">
        <f>SUM(SFrame[[#This Row],[Award Pts]:[Dist Pts]])</f>
        <v>3.1</v>
      </c>
    </row>
    <row r="60" spans="2:7" x14ac:dyDescent="0.25">
      <c r="B60" t="s">
        <v>73</v>
      </c>
      <c r="C60" s="2">
        <v>46089</v>
      </c>
      <c r="D60" t="s">
        <v>27</v>
      </c>
      <c r="E60">
        <v>4</v>
      </c>
      <c r="F60">
        <v>3.1</v>
      </c>
      <c r="G60">
        <f>SUM(SFrame[[#This Row],[Award Pts]:[Dist Pts]])</f>
        <v>7.1</v>
      </c>
    </row>
    <row r="61" spans="2:7" x14ac:dyDescent="0.25">
      <c r="B61" t="s">
        <v>74</v>
      </c>
      <c r="C61" s="2">
        <v>46095</v>
      </c>
      <c r="D61" t="s">
        <v>27</v>
      </c>
      <c r="E61">
        <v>4</v>
      </c>
      <c r="F61">
        <v>3.1</v>
      </c>
      <c r="G61">
        <f>SUM(SFrame[[#This Row],[Award Pts]:[Dist Pts]])</f>
        <v>7.1</v>
      </c>
    </row>
    <row r="62" spans="2:7" x14ac:dyDescent="0.25">
      <c r="B62" t="s">
        <v>83</v>
      </c>
      <c r="C62" s="2">
        <v>46096</v>
      </c>
      <c r="D62" t="s">
        <v>16</v>
      </c>
      <c r="E62">
        <v>0</v>
      </c>
      <c r="F62">
        <v>3.1</v>
      </c>
      <c r="G62">
        <f>SUM(SFrame[[#This Row],[Award Pts]:[Dist Pts]])</f>
        <v>3.1</v>
      </c>
    </row>
    <row r="63" spans="2:7" x14ac:dyDescent="0.25">
      <c r="B63" t="s">
        <v>84</v>
      </c>
      <c r="C63" s="2">
        <v>46102</v>
      </c>
      <c r="D63" t="s">
        <v>16</v>
      </c>
      <c r="E63">
        <v>0</v>
      </c>
      <c r="F63">
        <v>3.1</v>
      </c>
      <c r="G63">
        <f>SUM(SFrame[[#This Row],[Award Pts]:[Dist Pts]])</f>
        <v>3.1</v>
      </c>
    </row>
    <row r="64" spans="2:7" x14ac:dyDescent="0.25">
      <c r="B64" s="1" t="s">
        <v>86</v>
      </c>
      <c r="C64" s="2">
        <v>46109</v>
      </c>
      <c r="D64" t="s">
        <v>9</v>
      </c>
      <c r="E64">
        <v>5</v>
      </c>
      <c r="F64">
        <v>3.1</v>
      </c>
      <c r="G64">
        <f>SUM(SFrame[[#This Row],[Award Pts]:[Dist Pts]])</f>
        <v>8.1</v>
      </c>
    </row>
    <row r="65" spans="2:7" x14ac:dyDescent="0.25">
      <c r="B65" t="s">
        <v>99</v>
      </c>
      <c r="C65" s="2">
        <v>46116</v>
      </c>
      <c r="D65" t="s">
        <v>27</v>
      </c>
      <c r="E65">
        <v>4</v>
      </c>
      <c r="F65">
        <v>3.1</v>
      </c>
      <c r="G65">
        <f>SUM(SFrame[[#This Row],[Award Pts]:[Dist Pts]])</f>
        <v>7.1</v>
      </c>
    </row>
    <row r="66" spans="2:7" x14ac:dyDescent="0.25">
      <c r="B66" t="s">
        <v>105</v>
      </c>
      <c r="C66" s="2">
        <v>46124</v>
      </c>
      <c r="D66" t="s">
        <v>16</v>
      </c>
      <c r="E66">
        <v>0</v>
      </c>
      <c r="F66">
        <v>4</v>
      </c>
      <c r="G66">
        <f>SUM(SFrame[[#This Row],[Award Pts]:[Dist Pts]])</f>
        <v>4</v>
      </c>
    </row>
    <row r="67" spans="2:7" x14ac:dyDescent="0.25">
      <c r="B67" t="s">
        <v>106</v>
      </c>
      <c r="C67" s="2">
        <v>46130</v>
      </c>
      <c r="D67" t="s">
        <v>18</v>
      </c>
      <c r="E67">
        <v>9</v>
      </c>
      <c r="F67">
        <v>3.1</v>
      </c>
      <c r="G67">
        <f>SUM(SFrame[[#This Row],[Award Pts]:[Dist Pts]])</f>
        <v>12.1</v>
      </c>
    </row>
    <row r="68" spans="2:7" x14ac:dyDescent="0.25">
      <c r="B68" t="s">
        <v>112</v>
      </c>
      <c r="C68" s="2">
        <v>46137</v>
      </c>
      <c r="D68" t="s">
        <v>18</v>
      </c>
      <c r="E68">
        <v>9</v>
      </c>
      <c r="F68">
        <v>3.1</v>
      </c>
      <c r="G68">
        <f>SUM(SFrame[[#This Row],[Award Pts]:[Dist Pts]])</f>
        <v>12.1</v>
      </c>
    </row>
    <row r="69" spans="2:7" x14ac:dyDescent="0.25">
      <c r="B69" t="s">
        <v>113</v>
      </c>
      <c r="C69" s="2">
        <v>46138</v>
      </c>
      <c r="D69" t="s">
        <v>27</v>
      </c>
      <c r="E69">
        <v>4</v>
      </c>
      <c r="F69">
        <v>3.1</v>
      </c>
      <c r="G69">
        <f>SUM(SFrame[[#This Row],[Award Pts]:[Dist Pts]])</f>
        <v>7.1</v>
      </c>
    </row>
    <row r="70" spans="2:7" x14ac:dyDescent="0.25">
      <c r="B70" t="s">
        <v>122</v>
      </c>
      <c r="C70" s="2">
        <v>46145</v>
      </c>
      <c r="D70" t="s">
        <v>87</v>
      </c>
      <c r="E70">
        <v>8</v>
      </c>
      <c r="F70">
        <v>2</v>
      </c>
      <c r="G70">
        <f>SUM(SFrame[[#This Row],[Award Pts]:[Dist Pts]])</f>
        <v>10</v>
      </c>
    </row>
    <row r="71" spans="2:7" x14ac:dyDescent="0.25">
      <c r="B71" s="5" t="s">
        <v>129</v>
      </c>
      <c r="C71" s="2">
        <v>46151</v>
      </c>
      <c r="D71" t="s">
        <v>27</v>
      </c>
      <c r="E71">
        <v>4</v>
      </c>
      <c r="F71">
        <v>3.1</v>
      </c>
      <c r="G71">
        <f>SUM(SFrame[[#This Row],[Award Pts]:[Dist Pts]])</f>
        <v>7.1</v>
      </c>
    </row>
    <row r="72" spans="2:7" x14ac:dyDescent="0.25">
      <c r="B72" s="5" t="s">
        <v>124</v>
      </c>
      <c r="C72" s="2">
        <v>46158</v>
      </c>
      <c r="D72" t="s">
        <v>9</v>
      </c>
      <c r="E72">
        <v>5</v>
      </c>
      <c r="F72">
        <v>3.1</v>
      </c>
      <c r="G72">
        <f>SUM(SFrame[[#This Row],[Award Pts]:[Dist Pts]])</f>
        <v>8.1</v>
      </c>
    </row>
    <row r="73" spans="2:7" x14ac:dyDescent="0.25">
      <c r="B73" t="s">
        <v>158</v>
      </c>
      <c r="C73" s="2">
        <v>46165</v>
      </c>
      <c r="D73" t="s">
        <v>16</v>
      </c>
      <c r="E73">
        <v>0</v>
      </c>
      <c r="F73">
        <v>3.1</v>
      </c>
      <c r="G73">
        <f>SUM(SFrame[[#This Row],[Award Pts]:[Dist Pts]])</f>
        <v>3.1</v>
      </c>
    </row>
    <row r="74" spans="2:7" x14ac:dyDescent="0.25">
      <c r="B74" t="s">
        <v>159</v>
      </c>
      <c r="C74" s="2">
        <v>46165</v>
      </c>
      <c r="D74" t="s">
        <v>9</v>
      </c>
      <c r="E74">
        <v>5</v>
      </c>
      <c r="F74">
        <v>1</v>
      </c>
      <c r="G74">
        <f>SUM(SFrame[[#This Row],[Award Pts]:[Dist Pts]])</f>
        <v>6</v>
      </c>
    </row>
    <row r="75" spans="2:7" x14ac:dyDescent="0.25">
      <c r="B75" s="5" t="s">
        <v>161</v>
      </c>
      <c r="C75" s="2">
        <v>46167</v>
      </c>
      <c r="D75" t="s">
        <v>16</v>
      </c>
      <c r="E75">
        <v>0</v>
      </c>
      <c r="F75">
        <v>3.1</v>
      </c>
      <c r="G75">
        <f>SUM(SFrame[[#This Row],[Award Pts]:[Dist Pts]])</f>
        <v>3.1</v>
      </c>
    </row>
    <row r="76" spans="2:7" x14ac:dyDescent="0.25">
      <c r="B76" s="5" t="s">
        <v>162</v>
      </c>
      <c r="C76" s="2">
        <v>46167</v>
      </c>
      <c r="D76" t="s">
        <v>16</v>
      </c>
      <c r="E76">
        <v>0</v>
      </c>
      <c r="F76">
        <v>1</v>
      </c>
      <c r="G76">
        <f>SUM(SFrame[[#This Row],[Award Pts]:[Dist Pts]])</f>
        <v>1</v>
      </c>
    </row>
    <row r="77" spans="2:7" x14ac:dyDescent="0.25">
      <c r="B77" s="5" t="s">
        <v>160</v>
      </c>
      <c r="C77" s="2">
        <v>46170</v>
      </c>
      <c r="D77" t="s">
        <v>16</v>
      </c>
      <c r="E77">
        <v>0</v>
      </c>
      <c r="F77">
        <v>6.2</v>
      </c>
      <c r="G77">
        <f>SUM(SFrame[[#This Row],[Award Pts]:[Dist Pts]])</f>
        <v>6.2</v>
      </c>
    </row>
    <row r="78" spans="2:7" x14ac:dyDescent="0.25">
      <c r="B78" t="s">
        <v>126</v>
      </c>
      <c r="C78" s="2">
        <v>46172</v>
      </c>
      <c r="D78" t="s">
        <v>87</v>
      </c>
      <c r="E78">
        <v>8</v>
      </c>
      <c r="F78">
        <v>1.86</v>
      </c>
      <c r="G78">
        <f>SUM(SFrame[[#This Row],[Award Pts]:[Dist Pts]])</f>
        <v>9.86</v>
      </c>
    </row>
    <row r="79" spans="2:7" x14ac:dyDescent="0.25">
      <c r="B79" t="s">
        <v>166</v>
      </c>
      <c r="C79" s="2">
        <v>46179</v>
      </c>
      <c r="D79" t="s">
        <v>87</v>
      </c>
      <c r="E79">
        <v>8</v>
      </c>
      <c r="F79">
        <v>3.1</v>
      </c>
      <c r="G79">
        <f>SUM(SFrame[[#This Row],[Award Pts]:[Dist Pts]])</f>
        <v>11.1</v>
      </c>
    </row>
    <row r="80" spans="2:7" x14ac:dyDescent="0.25">
      <c r="B80" t="s">
        <v>174</v>
      </c>
      <c r="C80" s="2">
        <v>46180</v>
      </c>
      <c r="D80" t="s">
        <v>16</v>
      </c>
      <c r="E80">
        <v>0</v>
      </c>
      <c r="F80">
        <v>3.1</v>
      </c>
      <c r="G80">
        <f>SUM(SFrame[[#This Row],[Award Pts]:[Dist Pts]])</f>
        <v>3.1</v>
      </c>
    </row>
    <row r="81" spans="2:7" x14ac:dyDescent="0.25">
      <c r="B81" t="s">
        <v>175</v>
      </c>
      <c r="C81" s="2">
        <v>46186</v>
      </c>
      <c r="D81" t="s">
        <v>18</v>
      </c>
      <c r="E81">
        <v>9</v>
      </c>
      <c r="F81">
        <v>3.1</v>
      </c>
      <c r="G81">
        <f>SUM(SFrame[[#This Row],[Award Pts]:[Dist Pts]])</f>
        <v>12.1</v>
      </c>
    </row>
    <row r="82" spans="2:7" x14ac:dyDescent="0.25">
      <c r="B82" t="s">
        <v>176</v>
      </c>
      <c r="C82" s="2">
        <v>46187</v>
      </c>
      <c r="D82" t="s">
        <v>9</v>
      </c>
      <c r="E82">
        <v>5</v>
      </c>
      <c r="F82">
        <v>3.1</v>
      </c>
      <c r="G82">
        <f>SUM(SFrame[[#This Row],[Award Pts]:[Dist Pts]])</f>
        <v>8.1</v>
      </c>
    </row>
    <row r="83" spans="2:7" x14ac:dyDescent="0.25">
      <c r="B83" t="s">
        <v>177</v>
      </c>
      <c r="C83" s="2">
        <v>46190</v>
      </c>
      <c r="D83" t="s">
        <v>16</v>
      </c>
      <c r="E83">
        <v>0</v>
      </c>
      <c r="F83">
        <v>3.1</v>
      </c>
      <c r="G83">
        <f>SUM(SFrame[[#This Row],[Award Pts]:[Dist Pts]])</f>
        <v>3.1</v>
      </c>
    </row>
    <row r="84" spans="2:7" x14ac:dyDescent="0.25">
      <c r="B84" t="s">
        <v>167</v>
      </c>
      <c r="C84" s="2">
        <v>46193</v>
      </c>
      <c r="D84" t="s">
        <v>178</v>
      </c>
      <c r="E84">
        <v>8</v>
      </c>
      <c r="F84">
        <v>2</v>
      </c>
      <c r="G84">
        <f>SUM(SFrame[[#This Row],[Award Pts]:[Dist Pts]])</f>
        <v>10</v>
      </c>
    </row>
    <row r="85" spans="2:7" x14ac:dyDescent="0.25">
      <c r="B85" t="s">
        <v>195</v>
      </c>
      <c r="C85" s="2">
        <v>46207</v>
      </c>
      <c r="D85" t="s">
        <v>11</v>
      </c>
      <c r="E85">
        <v>10</v>
      </c>
      <c r="F85">
        <v>3.1</v>
      </c>
      <c r="G85">
        <f>SUM(SFrame[[#This Row],[Award Pts]:[Dist Pts]])</f>
        <v>13.1</v>
      </c>
    </row>
    <row r="86" spans="2:7" x14ac:dyDescent="0.25">
      <c r="B86" t="s">
        <v>218</v>
      </c>
      <c r="C86" s="2">
        <v>46213</v>
      </c>
      <c r="D86" t="s">
        <v>16</v>
      </c>
      <c r="E86">
        <v>0</v>
      </c>
      <c r="F86">
        <v>3.1</v>
      </c>
      <c r="G86">
        <f>SUM(SFrame[[#This Row],[Award Pts]:[Dist Pts]])</f>
        <v>3.1</v>
      </c>
    </row>
    <row r="87" spans="2:7" x14ac:dyDescent="0.25">
      <c r="B87" t="s">
        <v>196</v>
      </c>
      <c r="C87" s="2">
        <v>46214</v>
      </c>
      <c r="D87" t="s">
        <v>87</v>
      </c>
      <c r="E87">
        <v>8</v>
      </c>
      <c r="F87">
        <v>3.1</v>
      </c>
      <c r="G87">
        <f>SUM(SFrame[[#This Row],[Award Pts]:[Dist Pts]])</f>
        <v>11.1</v>
      </c>
    </row>
    <row r="88" spans="2:7" x14ac:dyDescent="0.25">
      <c r="B88" t="s">
        <v>194</v>
      </c>
      <c r="C88" s="2">
        <v>46214</v>
      </c>
      <c r="D88" t="s">
        <v>178</v>
      </c>
      <c r="E88">
        <v>8</v>
      </c>
      <c r="F88">
        <v>3.1</v>
      </c>
      <c r="G88">
        <f>SUM(SFrame[[#This Row],[Award Pts]:[Dist Pts]])</f>
        <v>11.1</v>
      </c>
    </row>
    <row r="89" spans="2:7" x14ac:dyDescent="0.25">
      <c r="B89" t="s">
        <v>219</v>
      </c>
      <c r="C89" s="2">
        <v>46218</v>
      </c>
      <c r="D89" t="s">
        <v>16</v>
      </c>
      <c r="E89">
        <v>0</v>
      </c>
      <c r="F89">
        <v>3.1</v>
      </c>
      <c r="G89">
        <f>SUM(SFrame[[#This Row],[Award Pts]:[Dist Pts]])</f>
        <v>3.1</v>
      </c>
    </row>
    <row r="90" spans="2:7" x14ac:dyDescent="0.25">
      <c r="B90" t="s">
        <v>199</v>
      </c>
      <c r="C90" s="2">
        <v>46221</v>
      </c>
      <c r="D90" t="s">
        <v>9</v>
      </c>
      <c r="E90">
        <v>5</v>
      </c>
      <c r="F90">
        <v>4</v>
      </c>
      <c r="G90">
        <f>SUM(SFrame[[#This Row],[Award Pts]:[Dist Pts]])</f>
        <v>9</v>
      </c>
    </row>
    <row r="91" spans="2:7" x14ac:dyDescent="0.25">
      <c r="B91" t="s">
        <v>220</v>
      </c>
      <c r="C91" s="2">
        <v>46228</v>
      </c>
      <c r="D91" t="s">
        <v>11</v>
      </c>
      <c r="E91">
        <v>10</v>
      </c>
      <c r="F91">
        <v>3.1</v>
      </c>
      <c r="G91">
        <f>SUM(SFrame[[#This Row],[Award Pts]:[Dist Pts]])</f>
        <v>13.1</v>
      </c>
    </row>
    <row r="92" spans="2:7" x14ac:dyDescent="0.25">
      <c r="B92" t="s">
        <v>221</v>
      </c>
      <c r="C92" s="2">
        <v>46229</v>
      </c>
      <c r="D92" t="s">
        <v>21</v>
      </c>
      <c r="E92">
        <v>3</v>
      </c>
      <c r="F92">
        <v>3.1</v>
      </c>
      <c r="G92">
        <f>SUM(SFrame[[#This Row],[Award Pts]:[Dist Pts]])</f>
        <v>6.1</v>
      </c>
    </row>
    <row r="93" spans="2:7" x14ac:dyDescent="0.25">
      <c r="B93" t="s">
        <v>215</v>
      </c>
      <c r="C93" s="2">
        <v>46232</v>
      </c>
      <c r="D93" t="s">
        <v>87</v>
      </c>
      <c r="E93">
        <v>8</v>
      </c>
      <c r="F93">
        <v>3.1</v>
      </c>
      <c r="G93">
        <f>SUM(SFrame[[#This Row],[Award Pts]:[Dist Pts]])</f>
        <v>11.1</v>
      </c>
    </row>
    <row r="94" spans="2:7" x14ac:dyDescent="0.25">
      <c r="B94" t="s">
        <v>222</v>
      </c>
      <c r="C94" s="2">
        <v>46234</v>
      </c>
      <c r="D94" t="s">
        <v>16</v>
      </c>
      <c r="E94">
        <v>0</v>
      </c>
      <c r="F94">
        <v>3.1</v>
      </c>
      <c r="G94">
        <f>SUM(SFrame[[#This Row],[Award Pts]:[Dist Pts]])</f>
        <v>3.1</v>
      </c>
    </row>
    <row r="95" spans="2:7" x14ac:dyDescent="0.25">
      <c r="B95" t="s">
        <v>5</v>
      </c>
      <c r="C95" s="2"/>
      <c r="E95">
        <f>SUBTOTAL(102,SFrame[Award Pts])</f>
        <v>37</v>
      </c>
      <c r="G95">
        <f>SUBTOTAL(109,SFrame[Total])</f>
        <v>267.95999999999992</v>
      </c>
    </row>
    <row r="96" spans="2:7" ht="15.75" thickBot="1" x14ac:dyDescent="0.3"/>
    <row r="97" spans="2:7" ht="16.5" thickBot="1" x14ac:dyDescent="0.3">
      <c r="B97" s="6" t="s">
        <v>32</v>
      </c>
      <c r="C97" s="6"/>
      <c r="D97" s="6"/>
      <c r="E97" s="6"/>
      <c r="F97" s="6"/>
      <c r="G97" s="6"/>
    </row>
    <row r="98" spans="2:7" x14ac:dyDescent="0.25">
      <c r="B98" t="s">
        <v>0</v>
      </c>
      <c r="C98" s="2" t="s">
        <v>1</v>
      </c>
      <c r="D98" t="s">
        <v>2</v>
      </c>
      <c r="E98" t="s">
        <v>3</v>
      </c>
      <c r="F98" t="s">
        <v>4</v>
      </c>
      <c r="G98" t="s">
        <v>5</v>
      </c>
    </row>
    <row r="99" spans="2:7" x14ac:dyDescent="0.25">
      <c r="B99" s="1" t="s">
        <v>36</v>
      </c>
      <c r="C99" s="2">
        <v>46025</v>
      </c>
      <c r="D99" t="s">
        <v>16</v>
      </c>
      <c r="E99">
        <v>0</v>
      </c>
      <c r="F99">
        <v>3.1</v>
      </c>
      <c r="G99">
        <f>SUM(BJahn[[#This Row],[Award Pts]:[Dist Pts]])</f>
        <v>3.1</v>
      </c>
    </row>
    <row r="100" spans="2:7" x14ac:dyDescent="0.25">
      <c r="B100" t="s">
        <v>37</v>
      </c>
      <c r="C100" s="2">
        <v>46032</v>
      </c>
      <c r="D100" t="s">
        <v>9</v>
      </c>
      <c r="E100">
        <v>5</v>
      </c>
      <c r="F100">
        <v>3.1</v>
      </c>
      <c r="G100">
        <f>SUM(BJahn[[#This Row],[Award Pts]:[Dist Pts]])</f>
        <v>8.1</v>
      </c>
    </row>
    <row r="101" spans="2:7" x14ac:dyDescent="0.25">
      <c r="B101" t="s">
        <v>38</v>
      </c>
      <c r="C101" s="2">
        <v>46039</v>
      </c>
      <c r="D101" t="s">
        <v>9</v>
      </c>
      <c r="E101">
        <v>5</v>
      </c>
      <c r="F101">
        <v>3.1</v>
      </c>
      <c r="G101">
        <f>SUM(BJahn[[#This Row],[Award Pts]:[Dist Pts]])</f>
        <v>8.1</v>
      </c>
    </row>
    <row r="102" spans="2:7" x14ac:dyDescent="0.25">
      <c r="B102" t="s">
        <v>33</v>
      </c>
      <c r="C102" s="2">
        <v>46046</v>
      </c>
      <c r="D102" t="s">
        <v>34</v>
      </c>
      <c r="E102">
        <v>8</v>
      </c>
      <c r="F102">
        <v>3.1</v>
      </c>
      <c r="G102">
        <f>SUM(BJahn[[#This Row],[Award Pts]:[Dist Pts]])</f>
        <v>11.1</v>
      </c>
    </row>
    <row r="103" spans="2:7" x14ac:dyDescent="0.25">
      <c r="B103" t="s">
        <v>35</v>
      </c>
      <c r="C103" s="2">
        <v>46053</v>
      </c>
      <c r="D103" t="s">
        <v>16</v>
      </c>
      <c r="E103">
        <v>0</v>
      </c>
      <c r="F103">
        <v>3.1</v>
      </c>
      <c r="G103">
        <f>SUM(BJahn[[#This Row],[Award Pts]:[Dist Pts]])</f>
        <v>3.1</v>
      </c>
    </row>
    <row r="104" spans="2:7" x14ac:dyDescent="0.25">
      <c r="B104" t="s">
        <v>61</v>
      </c>
      <c r="C104" s="2">
        <v>46060</v>
      </c>
      <c r="D104" t="s">
        <v>9</v>
      </c>
      <c r="E104">
        <v>5</v>
      </c>
      <c r="F104">
        <v>3.1</v>
      </c>
      <c r="G104">
        <f>SUM(BJahn[[#This Row],[Award Pts]:[Dist Pts]])</f>
        <v>8.1</v>
      </c>
    </row>
    <row r="105" spans="2:7" x14ac:dyDescent="0.25">
      <c r="B105" t="s">
        <v>62</v>
      </c>
      <c r="C105" s="2">
        <v>46067</v>
      </c>
      <c r="D105" t="s">
        <v>27</v>
      </c>
      <c r="E105">
        <v>4</v>
      </c>
      <c r="F105">
        <v>3.1</v>
      </c>
      <c r="G105">
        <f>SUM(BJahn[[#This Row],[Award Pts]:[Dist Pts]])</f>
        <v>7.1</v>
      </c>
    </row>
    <row r="106" spans="2:7" x14ac:dyDescent="0.25">
      <c r="B106" t="s">
        <v>63</v>
      </c>
      <c r="C106" s="2">
        <v>46074</v>
      </c>
      <c r="D106" t="s">
        <v>16</v>
      </c>
      <c r="E106">
        <v>0</v>
      </c>
      <c r="F106">
        <v>1.86</v>
      </c>
      <c r="G106">
        <f>SUM(BJahn[[#This Row],[Award Pts]:[Dist Pts]])</f>
        <v>1.86</v>
      </c>
    </row>
    <row r="107" spans="2:7" x14ac:dyDescent="0.25">
      <c r="B107" t="s">
        <v>64</v>
      </c>
      <c r="C107" s="2">
        <v>46081</v>
      </c>
      <c r="D107" t="s">
        <v>9</v>
      </c>
      <c r="E107">
        <v>5</v>
      </c>
      <c r="F107">
        <v>3.1</v>
      </c>
      <c r="G107">
        <f>SUM(BJahn[[#This Row],[Award Pts]:[Dist Pts]])</f>
        <v>8.1</v>
      </c>
    </row>
    <row r="108" spans="2:7" x14ac:dyDescent="0.25">
      <c r="B108" t="s">
        <v>93</v>
      </c>
      <c r="C108" s="2">
        <v>46095</v>
      </c>
      <c r="D108" t="s">
        <v>16</v>
      </c>
      <c r="E108">
        <v>0</v>
      </c>
      <c r="F108">
        <v>3.1</v>
      </c>
      <c r="G108">
        <f>SUM(BJahn[[#This Row],[Award Pts]:[Dist Pts]])</f>
        <v>3.1</v>
      </c>
    </row>
    <row r="109" spans="2:7" x14ac:dyDescent="0.25">
      <c r="B109" t="s">
        <v>94</v>
      </c>
      <c r="C109" s="2">
        <v>46102</v>
      </c>
      <c r="D109" t="s">
        <v>9</v>
      </c>
      <c r="E109">
        <v>5</v>
      </c>
      <c r="F109">
        <v>3.1</v>
      </c>
      <c r="G109">
        <f>SUM(BJahn[[#This Row],[Award Pts]:[Dist Pts]])</f>
        <v>8.1</v>
      </c>
    </row>
    <row r="110" spans="2:7" x14ac:dyDescent="0.25">
      <c r="B110" t="s">
        <v>95</v>
      </c>
      <c r="C110" s="2">
        <v>46109</v>
      </c>
      <c r="D110" t="s">
        <v>21</v>
      </c>
      <c r="E110">
        <v>3</v>
      </c>
      <c r="F110">
        <v>3.1</v>
      </c>
      <c r="G110">
        <f>SUM(BJahn[[#This Row],[Award Pts]:[Dist Pts]])</f>
        <v>6.1</v>
      </c>
    </row>
    <row r="111" spans="2:7" x14ac:dyDescent="0.25">
      <c r="B111" t="s">
        <v>99</v>
      </c>
      <c r="C111" s="2">
        <v>46116</v>
      </c>
      <c r="D111" t="s">
        <v>9</v>
      </c>
      <c r="E111">
        <v>5</v>
      </c>
      <c r="F111">
        <v>3.1</v>
      </c>
      <c r="G111">
        <f>SUM(BJahn[[#This Row],[Award Pts]:[Dist Pts]])</f>
        <v>8.1</v>
      </c>
    </row>
    <row r="112" spans="2:7" x14ac:dyDescent="0.25">
      <c r="B112" t="s">
        <v>105</v>
      </c>
      <c r="C112" s="2">
        <v>46124</v>
      </c>
      <c r="D112" t="s">
        <v>16</v>
      </c>
      <c r="E112">
        <v>0</v>
      </c>
      <c r="F112">
        <v>4</v>
      </c>
      <c r="G112">
        <f>SUM(BJahn[[#This Row],[Award Pts]:[Dist Pts]])</f>
        <v>4</v>
      </c>
    </row>
    <row r="113" spans="2:7" x14ac:dyDescent="0.25">
      <c r="B113" t="s">
        <v>106</v>
      </c>
      <c r="C113" s="2">
        <v>46130</v>
      </c>
      <c r="D113" t="s">
        <v>9</v>
      </c>
      <c r="E113">
        <v>5</v>
      </c>
      <c r="F113">
        <v>3.1</v>
      </c>
      <c r="G113">
        <f>SUM(BJahn[[#This Row],[Award Pts]:[Dist Pts]])</f>
        <v>8.1</v>
      </c>
    </row>
    <row r="114" spans="2:7" x14ac:dyDescent="0.25">
      <c r="B114" t="s">
        <v>107</v>
      </c>
      <c r="C114" s="2">
        <v>46138</v>
      </c>
      <c r="D114" t="s">
        <v>16</v>
      </c>
      <c r="E114">
        <v>0</v>
      </c>
      <c r="F114">
        <v>3.1</v>
      </c>
      <c r="G114">
        <f>SUM(BJahn[[#This Row],[Award Pts]:[Dist Pts]])</f>
        <v>3.1</v>
      </c>
    </row>
    <row r="115" spans="2:7" x14ac:dyDescent="0.25">
      <c r="B115" t="s">
        <v>122</v>
      </c>
      <c r="C115" s="2">
        <v>46145</v>
      </c>
      <c r="D115" t="s">
        <v>9</v>
      </c>
      <c r="E115">
        <v>5</v>
      </c>
      <c r="F115">
        <v>2</v>
      </c>
      <c r="G115">
        <f>SUM(BJahn[[#This Row],[Award Pts]:[Dist Pts]])</f>
        <v>7</v>
      </c>
    </row>
    <row r="116" spans="2:7" x14ac:dyDescent="0.25">
      <c r="B116" s="5" t="s">
        <v>129</v>
      </c>
      <c r="C116" s="2">
        <v>46151</v>
      </c>
      <c r="D116" t="s">
        <v>27</v>
      </c>
      <c r="E116">
        <v>4</v>
      </c>
      <c r="F116">
        <v>3.1</v>
      </c>
      <c r="G116">
        <f>SUM(BJahn[[#This Row],[Award Pts]:[Dist Pts]])</f>
        <v>7.1</v>
      </c>
    </row>
    <row r="117" spans="2:7" x14ac:dyDescent="0.25">
      <c r="B117" s="5" t="s">
        <v>124</v>
      </c>
      <c r="C117" s="2">
        <v>46158</v>
      </c>
      <c r="D117" t="s">
        <v>144</v>
      </c>
      <c r="E117">
        <v>6</v>
      </c>
      <c r="F117">
        <v>3.1</v>
      </c>
      <c r="G117">
        <f>SUM(BJahn[[#This Row],[Award Pts]:[Dist Pts]])</f>
        <v>9.1</v>
      </c>
    </row>
    <row r="118" spans="2:7" x14ac:dyDescent="0.25">
      <c r="B118" t="s">
        <v>145</v>
      </c>
      <c r="C118" s="2">
        <v>46158</v>
      </c>
      <c r="D118" t="s">
        <v>9</v>
      </c>
      <c r="E118">
        <v>5</v>
      </c>
      <c r="F118">
        <v>3.1</v>
      </c>
      <c r="G118">
        <f>SUM(BJahn[[#This Row],[Award Pts]:[Dist Pts]])</f>
        <v>8.1</v>
      </c>
    </row>
    <row r="119" spans="2:7" x14ac:dyDescent="0.25">
      <c r="B119" t="s">
        <v>125</v>
      </c>
      <c r="C119" s="2">
        <v>46165</v>
      </c>
      <c r="D119" t="s">
        <v>9</v>
      </c>
      <c r="E119">
        <v>5</v>
      </c>
      <c r="F119">
        <v>3.1</v>
      </c>
      <c r="G119">
        <f>SUM(BJahn[[#This Row],[Award Pts]:[Dist Pts]])</f>
        <v>8.1</v>
      </c>
    </row>
    <row r="120" spans="2:7" x14ac:dyDescent="0.25">
      <c r="B120" t="s">
        <v>140</v>
      </c>
      <c r="C120" s="2">
        <v>46165</v>
      </c>
      <c r="D120" t="s">
        <v>16</v>
      </c>
      <c r="E120">
        <v>0</v>
      </c>
      <c r="F120">
        <v>3.1</v>
      </c>
      <c r="G120">
        <f>SUM(BJahn[[#This Row],[Award Pts]:[Dist Pts]])</f>
        <v>3.1</v>
      </c>
    </row>
    <row r="121" spans="2:7" x14ac:dyDescent="0.25">
      <c r="B121" t="s">
        <v>126</v>
      </c>
      <c r="C121" s="2">
        <v>46172</v>
      </c>
      <c r="D121" t="s">
        <v>9</v>
      </c>
      <c r="E121">
        <v>5</v>
      </c>
      <c r="F121">
        <v>1.86</v>
      </c>
      <c r="G121">
        <f>SUM(BJahn[[#This Row],[Award Pts]:[Dist Pts]])</f>
        <v>6.86</v>
      </c>
    </row>
    <row r="122" spans="2:7" x14ac:dyDescent="0.25">
      <c r="B122" t="s">
        <v>175</v>
      </c>
      <c r="C122" s="2">
        <v>46186</v>
      </c>
      <c r="D122" t="s">
        <v>9</v>
      </c>
      <c r="E122">
        <v>5</v>
      </c>
      <c r="F122">
        <v>3.1</v>
      </c>
      <c r="G122">
        <f>SUM(BJahn[[#This Row],[Award Pts]:[Dist Pts]])</f>
        <v>8.1</v>
      </c>
    </row>
    <row r="123" spans="2:7" x14ac:dyDescent="0.25">
      <c r="B123" t="s">
        <v>167</v>
      </c>
      <c r="C123" s="2">
        <v>46193</v>
      </c>
      <c r="D123" t="s">
        <v>9</v>
      </c>
      <c r="E123">
        <v>5</v>
      </c>
      <c r="F123">
        <v>2</v>
      </c>
      <c r="G123">
        <f>SUM(BJahn[[#This Row],[Award Pts]:[Dist Pts]])</f>
        <v>7</v>
      </c>
    </row>
    <row r="124" spans="2:7" x14ac:dyDescent="0.25">
      <c r="B124" t="s">
        <v>192</v>
      </c>
      <c r="C124" s="2">
        <v>46200</v>
      </c>
      <c r="D124" t="s">
        <v>9</v>
      </c>
      <c r="E124">
        <v>5</v>
      </c>
      <c r="F124">
        <v>3.1</v>
      </c>
      <c r="G124">
        <f>SUM(BJahn[[#This Row],[Award Pts]:[Dist Pts]])</f>
        <v>8.1</v>
      </c>
    </row>
    <row r="125" spans="2:7" x14ac:dyDescent="0.25">
      <c r="B125" t="s">
        <v>201</v>
      </c>
      <c r="C125" s="2">
        <v>46207</v>
      </c>
      <c r="D125" t="s">
        <v>27</v>
      </c>
      <c r="E125">
        <v>4</v>
      </c>
      <c r="F125">
        <v>3.1</v>
      </c>
      <c r="G125">
        <f>SUM(BJahn[[#This Row],[Award Pts]:[Dist Pts]])</f>
        <v>7.1</v>
      </c>
    </row>
    <row r="126" spans="2:7" x14ac:dyDescent="0.25">
      <c r="B126" t="s">
        <v>196</v>
      </c>
      <c r="C126" s="2">
        <v>46214</v>
      </c>
      <c r="D126" t="s">
        <v>16</v>
      </c>
      <c r="E126">
        <v>0</v>
      </c>
      <c r="F126">
        <v>3.1</v>
      </c>
      <c r="G126">
        <f>SUM(BJahn[[#This Row],[Award Pts]:[Dist Pts]])</f>
        <v>3.1</v>
      </c>
    </row>
    <row r="127" spans="2:7" x14ac:dyDescent="0.25">
      <c r="B127" t="s">
        <v>194</v>
      </c>
      <c r="C127" s="2">
        <v>46214</v>
      </c>
      <c r="D127" t="s">
        <v>9</v>
      </c>
      <c r="E127">
        <v>5</v>
      </c>
      <c r="F127">
        <v>3.1</v>
      </c>
      <c r="G127">
        <f>SUM(BJahn[[#This Row],[Award Pts]:[Dist Pts]])</f>
        <v>8.1</v>
      </c>
    </row>
    <row r="128" spans="2:7" x14ac:dyDescent="0.25">
      <c r="B128" t="s">
        <v>199</v>
      </c>
      <c r="C128" s="2">
        <v>46221</v>
      </c>
      <c r="D128" t="s">
        <v>9</v>
      </c>
      <c r="E128">
        <v>5</v>
      </c>
      <c r="F128">
        <v>4</v>
      </c>
      <c r="G128">
        <f>SUM(BJahn[[#This Row],[Award Pts]:[Dist Pts]])</f>
        <v>9</v>
      </c>
    </row>
    <row r="129" spans="2:7" x14ac:dyDescent="0.25">
      <c r="B129" t="s">
        <v>202</v>
      </c>
      <c r="C129" s="2">
        <v>46222</v>
      </c>
      <c r="D129" t="s">
        <v>9</v>
      </c>
      <c r="E129">
        <v>5</v>
      </c>
      <c r="F129">
        <v>3.1</v>
      </c>
      <c r="G129">
        <f>SUM(BJahn[[#This Row],[Award Pts]:[Dist Pts]])</f>
        <v>8.1</v>
      </c>
    </row>
    <row r="130" spans="2:7" x14ac:dyDescent="0.25">
      <c r="B130" t="s">
        <v>203</v>
      </c>
      <c r="C130" s="2">
        <v>46227</v>
      </c>
      <c r="D130" t="s">
        <v>87</v>
      </c>
      <c r="E130">
        <v>8</v>
      </c>
      <c r="F130">
        <v>3.1</v>
      </c>
      <c r="G130">
        <f>SUM(BJahn[[#This Row],[Award Pts]:[Dist Pts]])</f>
        <v>11.1</v>
      </c>
    </row>
    <row r="131" spans="2:7" x14ac:dyDescent="0.25">
      <c r="B131" t="s">
        <v>204</v>
      </c>
      <c r="C131" s="2">
        <v>46228</v>
      </c>
      <c r="D131" t="s">
        <v>16</v>
      </c>
      <c r="E131">
        <v>0</v>
      </c>
      <c r="F131">
        <v>3.1</v>
      </c>
      <c r="G131">
        <f>SUM(BJahn[[#This Row],[Award Pts]:[Dist Pts]])</f>
        <v>3.1</v>
      </c>
    </row>
    <row r="132" spans="2:7" x14ac:dyDescent="0.25">
      <c r="B132" t="s">
        <v>5</v>
      </c>
      <c r="C132" s="2"/>
      <c r="E132">
        <f>SUBTOTAL(102,BJahn[Award Pts])</f>
        <v>33</v>
      </c>
      <c r="G132">
        <f>SUBTOTAL(109,BJahn[Total])</f>
        <v>221.41999999999993</v>
      </c>
    </row>
    <row r="133" spans="2:7" ht="15.75" thickBot="1" x14ac:dyDescent="0.3"/>
    <row r="134" spans="2:7" ht="16.5" thickBot="1" x14ac:dyDescent="0.3">
      <c r="B134" s="6" t="s">
        <v>17</v>
      </c>
      <c r="C134" s="6"/>
      <c r="D134" s="6"/>
      <c r="E134" s="6"/>
      <c r="F134" s="6"/>
      <c r="G134" s="6"/>
    </row>
    <row r="135" spans="2:7" x14ac:dyDescent="0.25">
      <c r="B135" t="s">
        <v>0</v>
      </c>
      <c r="C135" s="2" t="s">
        <v>1</v>
      </c>
      <c r="D135" t="s">
        <v>2</v>
      </c>
      <c r="E135" t="s">
        <v>3</v>
      </c>
      <c r="F135" t="s">
        <v>4</v>
      </c>
      <c r="G135" t="s">
        <v>5</v>
      </c>
    </row>
    <row r="136" spans="2:7" x14ac:dyDescent="0.25">
      <c r="B136" s="1" t="s">
        <v>8</v>
      </c>
      <c r="C136" s="2">
        <v>46033</v>
      </c>
      <c r="D136" t="s">
        <v>18</v>
      </c>
      <c r="E136">
        <v>9</v>
      </c>
      <c r="F136">
        <v>3.1</v>
      </c>
      <c r="G136">
        <f>SUM(KMader[[#This Row],[Award Pts]:[Dist Pts]])</f>
        <v>12.1</v>
      </c>
    </row>
    <row r="137" spans="2:7" x14ac:dyDescent="0.25">
      <c r="B137" t="s">
        <v>53</v>
      </c>
      <c r="C137" s="2">
        <v>46068</v>
      </c>
      <c r="D137" t="s">
        <v>11</v>
      </c>
      <c r="E137">
        <v>10</v>
      </c>
      <c r="F137">
        <v>3.1</v>
      </c>
      <c r="G137">
        <f>SUM(KMader[[#This Row],[Award Pts]:[Dist Pts]])</f>
        <v>13.1</v>
      </c>
    </row>
    <row r="138" spans="2:7" x14ac:dyDescent="0.25">
      <c r="B138" t="s">
        <v>73</v>
      </c>
      <c r="C138" s="2">
        <v>46089</v>
      </c>
      <c r="D138" t="s">
        <v>18</v>
      </c>
      <c r="E138">
        <v>9</v>
      </c>
      <c r="F138">
        <v>3.1</v>
      </c>
      <c r="G138">
        <f>SUM(KMader[[#This Row],[Award Pts]:[Dist Pts]])</f>
        <v>12.1</v>
      </c>
    </row>
    <row r="139" spans="2:7" x14ac:dyDescent="0.25">
      <c r="B139" t="s">
        <v>74</v>
      </c>
      <c r="C139" s="2">
        <v>46095</v>
      </c>
      <c r="D139" t="s">
        <v>11</v>
      </c>
      <c r="E139">
        <v>10</v>
      </c>
      <c r="F139">
        <v>3.1</v>
      </c>
      <c r="G139">
        <f>SUM(KMader[[#This Row],[Award Pts]:[Dist Pts]])</f>
        <v>13.1</v>
      </c>
    </row>
    <row r="140" spans="2:7" x14ac:dyDescent="0.25">
      <c r="B140" t="s">
        <v>92</v>
      </c>
      <c r="C140" s="2">
        <v>46103</v>
      </c>
      <c r="D140" t="s">
        <v>16</v>
      </c>
      <c r="E140">
        <v>0</v>
      </c>
      <c r="F140">
        <v>3.1</v>
      </c>
      <c r="G140">
        <f>SUM(KMader[[#This Row],[Award Pts]:[Dist Pts]])</f>
        <v>3.1</v>
      </c>
    </row>
    <row r="141" spans="2:7" x14ac:dyDescent="0.25">
      <c r="B141" t="s">
        <v>149</v>
      </c>
      <c r="C141" s="2">
        <v>46144</v>
      </c>
      <c r="D141" t="s">
        <v>16</v>
      </c>
      <c r="E141">
        <v>0</v>
      </c>
      <c r="F141">
        <v>13.1</v>
      </c>
      <c r="G141">
        <f>SUM(KMader[[#This Row],[Award Pts]:[Dist Pts]])</f>
        <v>13.1</v>
      </c>
    </row>
    <row r="142" spans="2:7" x14ac:dyDescent="0.25">
      <c r="B142" t="s">
        <v>150</v>
      </c>
      <c r="C142" s="2">
        <v>46144</v>
      </c>
      <c r="D142" t="s">
        <v>16</v>
      </c>
      <c r="E142">
        <v>0</v>
      </c>
      <c r="F142">
        <v>3.1</v>
      </c>
      <c r="G142">
        <f>SUM(KMader[[#This Row],[Award Pts]:[Dist Pts]])</f>
        <v>3.1</v>
      </c>
    </row>
    <row r="143" spans="2:7" x14ac:dyDescent="0.25">
      <c r="B143" s="5" t="s">
        <v>129</v>
      </c>
      <c r="C143" s="2">
        <v>46151</v>
      </c>
      <c r="D143" t="s">
        <v>11</v>
      </c>
      <c r="E143">
        <v>10</v>
      </c>
      <c r="F143">
        <v>3.1</v>
      </c>
      <c r="G143">
        <f>SUM(KMader[[#This Row],[Award Pts]:[Dist Pts]])</f>
        <v>13.1</v>
      </c>
    </row>
    <row r="144" spans="2:7" x14ac:dyDescent="0.25">
      <c r="B144" t="s">
        <v>125</v>
      </c>
      <c r="C144" s="2">
        <v>46165</v>
      </c>
      <c r="D144" t="s">
        <v>11</v>
      </c>
      <c r="E144">
        <v>10</v>
      </c>
      <c r="F144">
        <v>3.1</v>
      </c>
      <c r="G144">
        <f>SUM(KMader[[#This Row],[Award Pts]:[Dist Pts]])</f>
        <v>13.1</v>
      </c>
    </row>
    <row r="145" spans="2:7" x14ac:dyDescent="0.25">
      <c r="B145" t="s">
        <v>126</v>
      </c>
      <c r="C145" s="2">
        <v>46172</v>
      </c>
      <c r="D145" t="s">
        <v>11</v>
      </c>
      <c r="E145">
        <v>10</v>
      </c>
      <c r="F145">
        <v>1.86</v>
      </c>
      <c r="G145">
        <f>SUM(KMader[[#This Row],[Award Pts]:[Dist Pts]])</f>
        <v>11.86</v>
      </c>
    </row>
    <row r="146" spans="2:7" x14ac:dyDescent="0.25">
      <c r="B146" t="s">
        <v>166</v>
      </c>
      <c r="C146" s="2">
        <v>46179</v>
      </c>
      <c r="D146" t="s">
        <v>11</v>
      </c>
      <c r="E146">
        <v>10</v>
      </c>
      <c r="F146">
        <v>3.1</v>
      </c>
      <c r="G146">
        <f>SUM(KMader[[#This Row],[Award Pts]:[Dist Pts]])</f>
        <v>13.1</v>
      </c>
    </row>
    <row r="147" spans="2:7" x14ac:dyDescent="0.25">
      <c r="B147" t="s">
        <v>175</v>
      </c>
      <c r="C147" s="2">
        <v>46186</v>
      </c>
      <c r="D147" t="s">
        <v>11</v>
      </c>
      <c r="E147">
        <v>10</v>
      </c>
      <c r="F147">
        <v>3.1</v>
      </c>
      <c r="G147">
        <f>SUM(KMader[[#This Row],[Award Pts]:[Dist Pts]])</f>
        <v>13.1</v>
      </c>
    </row>
    <row r="148" spans="2:7" x14ac:dyDescent="0.25">
      <c r="B148" t="s">
        <v>173</v>
      </c>
      <c r="C148" s="2">
        <v>46188</v>
      </c>
      <c r="D148" t="s">
        <v>16</v>
      </c>
      <c r="E148">
        <v>0</v>
      </c>
      <c r="F148">
        <v>6.2</v>
      </c>
      <c r="G148">
        <f>SUM(KMader[[#This Row],[Award Pts]:[Dist Pts]])</f>
        <v>6.2</v>
      </c>
    </row>
    <row r="149" spans="2:7" x14ac:dyDescent="0.25">
      <c r="B149" t="s">
        <v>167</v>
      </c>
      <c r="C149" s="2">
        <v>46193</v>
      </c>
      <c r="D149" t="s">
        <v>11</v>
      </c>
      <c r="E149">
        <v>10</v>
      </c>
      <c r="F149">
        <v>2</v>
      </c>
      <c r="G149">
        <f>SUM(KMader[[#This Row],[Award Pts]:[Dist Pts]])</f>
        <v>12</v>
      </c>
    </row>
    <row r="150" spans="2:7" x14ac:dyDescent="0.25">
      <c r="B150" t="s">
        <v>192</v>
      </c>
      <c r="C150" s="2">
        <v>46200</v>
      </c>
      <c r="D150" t="s">
        <v>18</v>
      </c>
      <c r="E150">
        <v>9</v>
      </c>
      <c r="F150">
        <v>3.1</v>
      </c>
      <c r="G150">
        <f>SUM(KMader[[#This Row],[Award Pts]:[Dist Pts]])</f>
        <v>12.1</v>
      </c>
    </row>
    <row r="151" spans="2:7" x14ac:dyDescent="0.25">
      <c r="B151" t="s">
        <v>194</v>
      </c>
      <c r="C151" s="2">
        <v>46214</v>
      </c>
      <c r="D151" t="s">
        <v>11</v>
      </c>
      <c r="E151">
        <v>10</v>
      </c>
      <c r="F151">
        <v>3.1</v>
      </c>
      <c r="G151">
        <f>SUM(KMader[[#This Row],[Award Pts]:[Dist Pts]])</f>
        <v>13.1</v>
      </c>
    </row>
    <row r="152" spans="2:7" x14ac:dyDescent="0.25">
      <c r="B152" t="s">
        <v>199</v>
      </c>
      <c r="C152" s="2">
        <v>46221</v>
      </c>
      <c r="D152" t="s">
        <v>18</v>
      </c>
      <c r="E152">
        <v>9</v>
      </c>
      <c r="F152">
        <v>4</v>
      </c>
      <c r="G152">
        <f>SUM(KMader[[#This Row],[Award Pts]:[Dist Pts]])</f>
        <v>13</v>
      </c>
    </row>
    <row r="153" spans="2:7" x14ac:dyDescent="0.25">
      <c r="B153" t="s">
        <v>5</v>
      </c>
      <c r="C153" s="2"/>
      <c r="E153">
        <f>SUBTOTAL(102,KMader[Award Pts])</f>
        <v>17</v>
      </c>
      <c r="G153">
        <f>SUBTOTAL(109,KMader[Total])</f>
        <v>190.35999999999996</v>
      </c>
    </row>
    <row r="154" spans="2:7" ht="15.75" thickBot="1" x14ac:dyDescent="0.3"/>
    <row r="155" spans="2:7" ht="16.5" thickBot="1" x14ac:dyDescent="0.3">
      <c r="B155" s="6" t="s">
        <v>31</v>
      </c>
      <c r="C155" s="6"/>
      <c r="D155" s="6"/>
      <c r="E155" s="6"/>
      <c r="F155" s="6"/>
      <c r="G155" s="6"/>
    </row>
    <row r="156" spans="2:7" x14ac:dyDescent="0.25">
      <c r="B156" t="s">
        <v>0</v>
      </c>
      <c r="C156" s="2" t="s">
        <v>1</v>
      </c>
      <c r="D156" t="s">
        <v>2</v>
      </c>
      <c r="E156" t="s">
        <v>3</v>
      </c>
      <c r="F156" t="s">
        <v>4</v>
      </c>
      <c r="G156" t="s">
        <v>5</v>
      </c>
    </row>
    <row r="157" spans="2:7" x14ac:dyDescent="0.25">
      <c r="B157" s="1" t="s">
        <v>8</v>
      </c>
      <c r="C157" s="2">
        <v>46033</v>
      </c>
      <c r="D157" t="s">
        <v>9</v>
      </c>
      <c r="E157">
        <v>5</v>
      </c>
      <c r="F157">
        <v>3.1</v>
      </c>
      <c r="G157">
        <f>SUM(MRichter[[#This Row],[Award Pts]:[Dist Pts]])</f>
        <v>8.1</v>
      </c>
    </row>
    <row r="158" spans="2:7" x14ac:dyDescent="0.25">
      <c r="B158" t="s">
        <v>54</v>
      </c>
      <c r="C158" s="2">
        <v>46068</v>
      </c>
      <c r="D158" t="s">
        <v>16</v>
      </c>
      <c r="E158">
        <v>0</v>
      </c>
      <c r="F158">
        <v>3.1</v>
      </c>
      <c r="G158">
        <f>SUM(MRichter[[#This Row],[Award Pts]:[Dist Pts]])</f>
        <v>3.1</v>
      </c>
    </row>
    <row r="159" spans="2:7" x14ac:dyDescent="0.25">
      <c r="B159" t="s">
        <v>73</v>
      </c>
      <c r="C159" s="2">
        <v>46089</v>
      </c>
      <c r="D159" t="s">
        <v>9</v>
      </c>
      <c r="E159">
        <v>5</v>
      </c>
      <c r="F159">
        <v>3.1</v>
      </c>
      <c r="G159">
        <f>SUM(MRichter[[#This Row],[Award Pts]:[Dist Pts]])</f>
        <v>8.1</v>
      </c>
    </row>
    <row r="160" spans="2:7" x14ac:dyDescent="0.25">
      <c r="B160" t="s">
        <v>74</v>
      </c>
      <c r="C160" s="2">
        <v>46095</v>
      </c>
      <c r="D160" t="s">
        <v>9</v>
      </c>
      <c r="E160">
        <v>5</v>
      </c>
      <c r="F160">
        <v>3.1</v>
      </c>
      <c r="G160">
        <f>SUM(MRichter[[#This Row],[Award Pts]:[Dist Pts]])</f>
        <v>8.1</v>
      </c>
    </row>
    <row r="161" spans="2:7" x14ac:dyDescent="0.25">
      <c r="B161" t="s">
        <v>99</v>
      </c>
      <c r="C161" s="2">
        <v>46116</v>
      </c>
      <c r="D161" t="s">
        <v>9</v>
      </c>
      <c r="E161">
        <v>5</v>
      </c>
      <c r="F161">
        <v>3.1</v>
      </c>
      <c r="G161">
        <f>SUM(MRichter[[#This Row],[Award Pts]:[Dist Pts]])</f>
        <v>8.1</v>
      </c>
    </row>
    <row r="162" spans="2:7" x14ac:dyDescent="0.25">
      <c r="B162" s="4" t="s">
        <v>103</v>
      </c>
      <c r="C162" s="2">
        <v>46131</v>
      </c>
      <c r="D162" t="s">
        <v>16</v>
      </c>
      <c r="E162">
        <v>0</v>
      </c>
      <c r="F162">
        <v>13.1</v>
      </c>
      <c r="G162">
        <f>SUM(MRichter[[#This Row],[Award Pts]:[Dist Pts]])</f>
        <v>13.1</v>
      </c>
    </row>
    <row r="163" spans="2:7" x14ac:dyDescent="0.25">
      <c r="B163" t="s">
        <v>100</v>
      </c>
      <c r="C163" s="2">
        <v>46137</v>
      </c>
      <c r="D163" t="s">
        <v>16</v>
      </c>
      <c r="E163">
        <v>0</v>
      </c>
      <c r="F163">
        <v>3.1</v>
      </c>
      <c r="G163">
        <f>SUM(MRichter[[#This Row],[Award Pts]:[Dist Pts]])</f>
        <v>3.1</v>
      </c>
    </row>
    <row r="164" spans="2:7" x14ac:dyDescent="0.25">
      <c r="B164" t="s">
        <v>127</v>
      </c>
      <c r="C164" s="2">
        <v>46145</v>
      </c>
      <c r="D164" t="s">
        <v>9</v>
      </c>
      <c r="E164">
        <v>5</v>
      </c>
      <c r="F164">
        <v>2</v>
      </c>
      <c r="G164">
        <f>SUM(MRichter[[#This Row],[Award Pts]:[Dist Pts]])</f>
        <v>7</v>
      </c>
    </row>
    <row r="165" spans="2:7" x14ac:dyDescent="0.25">
      <c r="B165" s="5" t="s">
        <v>129</v>
      </c>
      <c r="C165" s="2">
        <v>46151</v>
      </c>
      <c r="D165" t="s">
        <v>27</v>
      </c>
      <c r="E165">
        <v>4</v>
      </c>
      <c r="F165">
        <v>3.1</v>
      </c>
      <c r="G165">
        <f>SUM(MRichter[[#This Row],[Award Pts]:[Dist Pts]])</f>
        <v>7.1</v>
      </c>
    </row>
    <row r="166" spans="2:7" x14ac:dyDescent="0.25">
      <c r="B166" t="s">
        <v>125</v>
      </c>
      <c r="C166" s="2">
        <v>46165</v>
      </c>
      <c r="D166" t="s">
        <v>9</v>
      </c>
      <c r="E166">
        <v>5</v>
      </c>
      <c r="F166">
        <v>3.1</v>
      </c>
      <c r="G166">
        <f>SUM(MRichter[[#This Row],[Award Pts]:[Dist Pts]])</f>
        <v>8.1</v>
      </c>
    </row>
    <row r="167" spans="2:7" x14ac:dyDescent="0.25">
      <c r="B167" t="s">
        <v>126</v>
      </c>
      <c r="C167" s="2">
        <v>46172</v>
      </c>
      <c r="D167" t="s">
        <v>16</v>
      </c>
      <c r="E167">
        <v>0</v>
      </c>
      <c r="F167">
        <v>1.86</v>
      </c>
      <c r="G167">
        <f>SUM(MRichter[[#This Row],[Award Pts]:[Dist Pts]])</f>
        <v>1.86</v>
      </c>
    </row>
    <row r="168" spans="2:7" x14ac:dyDescent="0.25">
      <c r="B168" t="s">
        <v>146</v>
      </c>
      <c r="C168" s="2">
        <v>46173</v>
      </c>
      <c r="D168" t="s">
        <v>16</v>
      </c>
      <c r="E168">
        <v>0</v>
      </c>
      <c r="F168">
        <v>3.1</v>
      </c>
      <c r="G168">
        <f>SUM(MRichter[[#This Row],[Award Pts]:[Dist Pts]])</f>
        <v>3.1</v>
      </c>
    </row>
    <row r="169" spans="2:7" x14ac:dyDescent="0.25">
      <c r="B169" t="s">
        <v>181</v>
      </c>
      <c r="C169" s="2">
        <v>46179</v>
      </c>
      <c r="D169" t="s">
        <v>16</v>
      </c>
      <c r="E169">
        <v>0</v>
      </c>
      <c r="F169">
        <v>3.1</v>
      </c>
      <c r="G169">
        <f>SUM(MRichter[[#This Row],[Award Pts]:[Dist Pts]])</f>
        <v>3.1</v>
      </c>
    </row>
    <row r="170" spans="2:7" x14ac:dyDescent="0.25">
      <c r="B170" t="s">
        <v>175</v>
      </c>
      <c r="C170" s="2">
        <v>46186</v>
      </c>
      <c r="D170" t="s">
        <v>27</v>
      </c>
      <c r="E170">
        <v>4</v>
      </c>
      <c r="F170">
        <v>3.1</v>
      </c>
      <c r="G170">
        <f>SUM(MRichter[[#This Row],[Award Pts]:[Dist Pts]])</f>
        <v>7.1</v>
      </c>
    </row>
    <row r="171" spans="2:7" x14ac:dyDescent="0.25">
      <c r="B171" t="s">
        <v>167</v>
      </c>
      <c r="C171" s="2">
        <v>46193</v>
      </c>
      <c r="D171" t="s">
        <v>168</v>
      </c>
      <c r="E171">
        <v>8</v>
      </c>
      <c r="F171">
        <v>2</v>
      </c>
      <c r="G171">
        <f>SUM(MRichter[[#This Row],[Award Pts]:[Dist Pts]])</f>
        <v>10</v>
      </c>
    </row>
    <row r="172" spans="2:7" x14ac:dyDescent="0.25">
      <c r="B172" t="s">
        <v>192</v>
      </c>
      <c r="C172" s="2">
        <v>46200</v>
      </c>
      <c r="D172" t="s">
        <v>21</v>
      </c>
      <c r="E172">
        <v>3</v>
      </c>
      <c r="F172">
        <v>3.1</v>
      </c>
      <c r="G172">
        <f>SUM(MRichter[[#This Row],[Award Pts]:[Dist Pts]])</f>
        <v>6.1</v>
      </c>
    </row>
    <row r="173" spans="2:7" x14ac:dyDescent="0.25">
      <c r="B173" t="s">
        <v>195</v>
      </c>
      <c r="C173" s="2">
        <v>46207</v>
      </c>
      <c r="D173" t="s">
        <v>21</v>
      </c>
      <c r="E173">
        <v>8</v>
      </c>
      <c r="F173">
        <v>3.1</v>
      </c>
      <c r="G173">
        <f>SUM(MRichter[[#This Row],[Award Pts]:[Dist Pts]])</f>
        <v>11.1</v>
      </c>
    </row>
    <row r="174" spans="2:7" x14ac:dyDescent="0.25">
      <c r="B174" t="s">
        <v>228</v>
      </c>
      <c r="C174" s="2">
        <v>46213</v>
      </c>
      <c r="D174" t="s">
        <v>16</v>
      </c>
      <c r="E174">
        <v>0</v>
      </c>
      <c r="F174">
        <v>4</v>
      </c>
      <c r="G174">
        <f>SUM(MRichter[[#This Row],[Award Pts]:[Dist Pts]])</f>
        <v>4</v>
      </c>
    </row>
    <row r="175" spans="2:7" x14ac:dyDescent="0.25">
      <c r="B175" t="s">
        <v>194</v>
      </c>
      <c r="C175" s="2">
        <v>46214</v>
      </c>
      <c r="D175" t="s">
        <v>168</v>
      </c>
      <c r="E175">
        <v>8</v>
      </c>
      <c r="F175">
        <v>3.1</v>
      </c>
      <c r="G175">
        <f>SUM(MRichter[[#This Row],[Award Pts]:[Dist Pts]])</f>
        <v>11.1</v>
      </c>
    </row>
    <row r="176" spans="2:7" x14ac:dyDescent="0.25">
      <c r="B176" t="s">
        <v>230</v>
      </c>
      <c r="C176" s="2">
        <v>46221</v>
      </c>
      <c r="D176" t="s">
        <v>16</v>
      </c>
      <c r="E176">
        <v>0</v>
      </c>
      <c r="F176">
        <v>3.1</v>
      </c>
      <c r="G176">
        <f>SUM(MRichter[[#This Row],[Award Pts]:[Dist Pts]])</f>
        <v>3.1</v>
      </c>
    </row>
    <row r="177" spans="2:7" x14ac:dyDescent="0.25">
      <c r="B177" t="s">
        <v>231</v>
      </c>
      <c r="C177" s="2">
        <v>46221</v>
      </c>
      <c r="D177" t="s">
        <v>16</v>
      </c>
      <c r="E177">
        <v>0</v>
      </c>
      <c r="F177">
        <v>3.1</v>
      </c>
      <c r="G177">
        <f>SUM(MRichter[[#This Row],[Award Pts]:[Dist Pts]])</f>
        <v>3.1</v>
      </c>
    </row>
    <row r="178" spans="2:7" x14ac:dyDescent="0.25">
      <c r="B178" t="s">
        <v>232</v>
      </c>
      <c r="C178" s="2">
        <v>46222</v>
      </c>
      <c r="D178" t="s">
        <v>16</v>
      </c>
      <c r="E178">
        <v>0</v>
      </c>
      <c r="F178">
        <v>3.1</v>
      </c>
      <c r="G178">
        <f>SUM(MRichter[[#This Row],[Award Pts]:[Dist Pts]])</f>
        <v>3.1</v>
      </c>
    </row>
    <row r="179" spans="2:7" x14ac:dyDescent="0.25">
      <c r="B179" t="s">
        <v>233</v>
      </c>
      <c r="C179" s="2">
        <v>46222</v>
      </c>
      <c r="D179" t="s">
        <v>16</v>
      </c>
      <c r="E179">
        <v>0</v>
      </c>
      <c r="F179">
        <v>3.1</v>
      </c>
      <c r="G179">
        <f>SUM(MRichter[[#This Row],[Award Pts]:[Dist Pts]])</f>
        <v>3.1</v>
      </c>
    </row>
    <row r="180" spans="2:7" x14ac:dyDescent="0.25">
      <c r="B180" t="s">
        <v>5</v>
      </c>
      <c r="C180" s="2"/>
      <c r="E180">
        <f>SUBTOTAL(102,MRichter[Award Pts])</f>
        <v>23</v>
      </c>
      <c r="G180">
        <f>SUBTOTAL(109,MRichter[Total])</f>
        <v>143.75999999999993</v>
      </c>
    </row>
    <row r="181" spans="2:7" ht="15.75" thickBot="1" x14ac:dyDescent="0.3"/>
    <row r="182" spans="2:7" ht="16.5" thickBot="1" x14ac:dyDescent="0.3">
      <c r="B182" s="6" t="s">
        <v>22</v>
      </c>
      <c r="C182" s="6"/>
      <c r="D182" s="6"/>
      <c r="E182" s="6"/>
      <c r="F182" s="6"/>
      <c r="G182" s="6"/>
    </row>
    <row r="183" spans="2:7" x14ac:dyDescent="0.25">
      <c r="B183" t="s">
        <v>0</v>
      </c>
      <c r="C183" s="2" t="s">
        <v>1</v>
      </c>
      <c r="D183" t="s">
        <v>2</v>
      </c>
      <c r="E183" t="s">
        <v>3</v>
      </c>
      <c r="F183" t="s">
        <v>4</v>
      </c>
      <c r="G183" t="s">
        <v>5</v>
      </c>
    </row>
    <row r="184" spans="2:7" x14ac:dyDescent="0.25">
      <c r="B184" s="1" t="s">
        <v>8</v>
      </c>
      <c r="C184" s="2">
        <v>46033</v>
      </c>
      <c r="D184" t="s">
        <v>9</v>
      </c>
      <c r="E184">
        <v>5</v>
      </c>
      <c r="F184">
        <v>3.1</v>
      </c>
      <c r="G184">
        <f>SUM(AGates[[#This Row],[Award Pts]:[Dist Pts]])</f>
        <v>8.1</v>
      </c>
    </row>
    <row r="185" spans="2:7" x14ac:dyDescent="0.25">
      <c r="B185" t="s">
        <v>53</v>
      </c>
      <c r="C185" s="2">
        <v>46068</v>
      </c>
      <c r="D185" t="s">
        <v>9</v>
      </c>
      <c r="E185">
        <v>5</v>
      </c>
      <c r="F185">
        <v>3.1</v>
      </c>
      <c r="G185">
        <f>SUM(AGates[[#This Row],[Award Pts]:[Dist Pts]])</f>
        <v>8.1</v>
      </c>
    </row>
    <row r="186" spans="2:7" x14ac:dyDescent="0.25">
      <c r="B186" t="s">
        <v>73</v>
      </c>
      <c r="C186" s="2">
        <v>46089</v>
      </c>
      <c r="D186" t="s">
        <v>9</v>
      </c>
      <c r="E186">
        <v>5</v>
      </c>
      <c r="F186">
        <v>3.1</v>
      </c>
      <c r="G186">
        <f>SUM(AGates[[#This Row],[Award Pts]:[Dist Pts]])</f>
        <v>8.1</v>
      </c>
    </row>
    <row r="187" spans="2:7" x14ac:dyDescent="0.25">
      <c r="B187" t="s">
        <v>74</v>
      </c>
      <c r="C187" s="2">
        <v>46095</v>
      </c>
      <c r="D187" t="s">
        <v>27</v>
      </c>
      <c r="E187">
        <v>4</v>
      </c>
      <c r="F187">
        <v>3.1</v>
      </c>
      <c r="G187">
        <f>SUM(AGates[[#This Row],[Award Pts]:[Dist Pts]])</f>
        <v>7.1</v>
      </c>
    </row>
    <row r="188" spans="2:7" x14ac:dyDescent="0.25">
      <c r="B188" s="1" t="s">
        <v>86</v>
      </c>
      <c r="C188" s="2">
        <v>46109</v>
      </c>
      <c r="D188" t="s">
        <v>27</v>
      </c>
      <c r="E188">
        <v>4</v>
      </c>
      <c r="F188">
        <v>3.1</v>
      </c>
      <c r="G188">
        <f>SUM(AGates[[#This Row],[Award Pts]:[Dist Pts]])</f>
        <v>7.1</v>
      </c>
    </row>
    <row r="189" spans="2:7" x14ac:dyDescent="0.25">
      <c r="B189" t="s">
        <v>99</v>
      </c>
      <c r="C189" s="2">
        <v>46116</v>
      </c>
      <c r="D189" t="s">
        <v>9</v>
      </c>
      <c r="E189">
        <v>5</v>
      </c>
      <c r="F189">
        <v>3.1</v>
      </c>
      <c r="G189">
        <f>SUM(AGates[[#This Row],[Award Pts]:[Dist Pts]])</f>
        <v>8.1</v>
      </c>
    </row>
    <row r="190" spans="2:7" x14ac:dyDescent="0.25">
      <c r="B190" s="4" t="s">
        <v>103</v>
      </c>
      <c r="C190" s="2">
        <v>46131</v>
      </c>
      <c r="D190" t="s">
        <v>16</v>
      </c>
      <c r="E190">
        <v>0</v>
      </c>
      <c r="F190">
        <v>13.1</v>
      </c>
      <c r="G190">
        <f>SUM(AGates[[#This Row],[Award Pts]:[Dist Pts]])</f>
        <v>13.1</v>
      </c>
    </row>
    <row r="191" spans="2:7" x14ac:dyDescent="0.25">
      <c r="B191" t="s">
        <v>127</v>
      </c>
      <c r="C191" s="2">
        <v>46145</v>
      </c>
      <c r="D191" t="s">
        <v>9</v>
      </c>
      <c r="E191">
        <v>5</v>
      </c>
      <c r="F191">
        <v>2</v>
      </c>
      <c r="G191">
        <f>SUM(AGates[[#This Row],[Award Pts]:[Dist Pts]])</f>
        <v>7</v>
      </c>
    </row>
    <row r="192" spans="2:7" x14ac:dyDescent="0.25">
      <c r="B192" s="5" t="s">
        <v>129</v>
      </c>
      <c r="C192" s="2">
        <v>46151</v>
      </c>
      <c r="D192" t="s">
        <v>9</v>
      </c>
      <c r="E192">
        <v>5</v>
      </c>
      <c r="F192">
        <v>3.1</v>
      </c>
      <c r="G192">
        <f>SUM(AGates[[#This Row],[Award Pts]:[Dist Pts]])</f>
        <v>8.1</v>
      </c>
    </row>
    <row r="193" spans="2:7" x14ac:dyDescent="0.25">
      <c r="B193" s="5" t="s">
        <v>124</v>
      </c>
      <c r="C193" s="2">
        <v>46158</v>
      </c>
      <c r="D193" t="s">
        <v>27</v>
      </c>
      <c r="E193">
        <v>4</v>
      </c>
      <c r="F193">
        <v>3.1</v>
      </c>
      <c r="G193">
        <f>SUM(AGates[[#This Row],[Award Pts]:[Dist Pts]])</f>
        <v>7.1</v>
      </c>
    </row>
    <row r="194" spans="2:7" x14ac:dyDescent="0.25">
      <c r="B194" t="s">
        <v>181</v>
      </c>
      <c r="C194" s="2">
        <v>46179</v>
      </c>
      <c r="D194" t="s">
        <v>16</v>
      </c>
      <c r="E194">
        <v>0</v>
      </c>
      <c r="F194">
        <v>3.1</v>
      </c>
      <c r="G194">
        <f>SUM(AGates[[#This Row],[Award Pts]:[Dist Pts]])</f>
        <v>3.1</v>
      </c>
    </row>
    <row r="195" spans="2:7" x14ac:dyDescent="0.25">
      <c r="B195" t="s">
        <v>175</v>
      </c>
      <c r="C195" s="2">
        <v>46186</v>
      </c>
      <c r="D195" t="s">
        <v>9</v>
      </c>
      <c r="E195">
        <v>5</v>
      </c>
      <c r="F195">
        <v>3.1</v>
      </c>
      <c r="G195">
        <f>SUM(AGates[[#This Row],[Award Pts]:[Dist Pts]])</f>
        <v>8.1</v>
      </c>
    </row>
    <row r="196" spans="2:7" x14ac:dyDescent="0.25">
      <c r="B196" t="s">
        <v>167</v>
      </c>
      <c r="C196" s="2">
        <v>46193</v>
      </c>
      <c r="D196" t="s">
        <v>9</v>
      </c>
      <c r="E196">
        <v>5</v>
      </c>
      <c r="F196">
        <v>2</v>
      </c>
      <c r="G196">
        <f>SUM(AGates[[#This Row],[Award Pts]:[Dist Pts]])</f>
        <v>7</v>
      </c>
    </row>
    <row r="197" spans="2:7" x14ac:dyDescent="0.25">
      <c r="B197" t="s">
        <v>192</v>
      </c>
      <c r="C197" s="2">
        <v>46200</v>
      </c>
      <c r="D197" t="s">
        <v>9</v>
      </c>
      <c r="E197">
        <v>5</v>
      </c>
      <c r="F197">
        <v>3.1</v>
      </c>
      <c r="G197">
        <f>SUM(AGates[[#This Row],[Award Pts]:[Dist Pts]])</f>
        <v>8.1</v>
      </c>
    </row>
    <row r="198" spans="2:7" x14ac:dyDescent="0.25">
      <c r="B198" t="s">
        <v>195</v>
      </c>
      <c r="C198" s="2">
        <v>46207</v>
      </c>
      <c r="D198" t="s">
        <v>9</v>
      </c>
      <c r="E198">
        <v>5</v>
      </c>
      <c r="F198">
        <v>3.1</v>
      </c>
      <c r="G198">
        <f>SUM(AGates[[#This Row],[Award Pts]:[Dist Pts]])</f>
        <v>8.1</v>
      </c>
    </row>
    <row r="199" spans="2:7" x14ac:dyDescent="0.25">
      <c r="B199" t="s">
        <v>194</v>
      </c>
      <c r="C199" s="2">
        <v>46214</v>
      </c>
      <c r="D199" t="s">
        <v>9</v>
      </c>
      <c r="E199">
        <v>5</v>
      </c>
      <c r="F199">
        <v>3.1</v>
      </c>
      <c r="G199">
        <f>SUM(AGates[[#This Row],[Award Pts]:[Dist Pts]])</f>
        <v>8.1</v>
      </c>
    </row>
    <row r="200" spans="2:7" x14ac:dyDescent="0.25">
      <c r="B200" t="s">
        <v>199</v>
      </c>
      <c r="C200" s="2">
        <v>46221</v>
      </c>
      <c r="D200" t="s">
        <v>21</v>
      </c>
      <c r="E200">
        <v>3</v>
      </c>
      <c r="F200">
        <v>4</v>
      </c>
      <c r="G200">
        <f>SUM(AGates[[#This Row],[Award Pts]:[Dist Pts]])</f>
        <v>7</v>
      </c>
    </row>
    <row r="201" spans="2:7" x14ac:dyDescent="0.25">
      <c r="B201" t="s">
        <v>5</v>
      </c>
      <c r="C201" s="2"/>
      <c r="E201">
        <f>SUBTOTAL(102,AGates[Award Pts])</f>
        <v>17</v>
      </c>
      <c r="G201">
        <f>SUBTOTAL(109,AGates[Total])</f>
        <v>131.39999999999998</v>
      </c>
    </row>
    <row r="202" spans="2:7" ht="15.75" thickBot="1" x14ac:dyDescent="0.3"/>
    <row r="203" spans="2:7" ht="16.5" thickBot="1" x14ac:dyDescent="0.3">
      <c r="B203" s="6" t="s">
        <v>19</v>
      </c>
      <c r="C203" s="6"/>
      <c r="D203" s="6"/>
      <c r="E203" s="6"/>
      <c r="F203" s="6"/>
      <c r="G203" s="6"/>
    </row>
    <row r="204" spans="2:7" x14ac:dyDescent="0.25">
      <c r="B204" t="s">
        <v>0</v>
      </c>
      <c r="C204" s="2" t="s">
        <v>1</v>
      </c>
      <c r="D204" t="s">
        <v>2</v>
      </c>
      <c r="E204" t="s">
        <v>3</v>
      </c>
      <c r="F204" t="s">
        <v>4</v>
      </c>
      <c r="G204" t="s">
        <v>5</v>
      </c>
    </row>
    <row r="205" spans="2:7" x14ac:dyDescent="0.25">
      <c r="B205" s="1" t="s">
        <v>8</v>
      </c>
      <c r="C205" s="2">
        <v>46033</v>
      </c>
      <c r="D205" t="s">
        <v>9</v>
      </c>
      <c r="E205">
        <v>5</v>
      </c>
      <c r="F205">
        <v>3.1</v>
      </c>
      <c r="G205">
        <f>SUM(KHamilton[[#This Row],[Award Pts]:[Dist Pts]])</f>
        <v>8.1</v>
      </c>
    </row>
    <row r="206" spans="2:7" x14ac:dyDescent="0.25">
      <c r="B206" t="s">
        <v>53</v>
      </c>
      <c r="C206" s="2">
        <v>46068</v>
      </c>
      <c r="D206" t="s">
        <v>9</v>
      </c>
      <c r="E206">
        <v>5</v>
      </c>
      <c r="F206">
        <v>3.1</v>
      </c>
      <c r="G206">
        <f>SUM(KHamilton[[#This Row],[Award Pts]:[Dist Pts]])</f>
        <v>8.1</v>
      </c>
    </row>
    <row r="207" spans="2:7" x14ac:dyDescent="0.25">
      <c r="B207" t="s">
        <v>73</v>
      </c>
      <c r="C207" s="2">
        <v>46089</v>
      </c>
      <c r="D207" t="s">
        <v>9</v>
      </c>
      <c r="E207">
        <v>5</v>
      </c>
      <c r="F207">
        <v>3.1</v>
      </c>
      <c r="G207">
        <f>SUM(KHamilton[[#This Row],[Award Pts]:[Dist Pts]])</f>
        <v>8.1</v>
      </c>
    </row>
    <row r="208" spans="2:7" x14ac:dyDescent="0.25">
      <c r="B208" t="s">
        <v>74</v>
      </c>
      <c r="C208" s="2">
        <v>46095</v>
      </c>
      <c r="D208" t="s">
        <v>9</v>
      </c>
      <c r="E208">
        <v>5</v>
      </c>
      <c r="F208">
        <v>3.1</v>
      </c>
      <c r="G208">
        <f>SUM(KHamilton[[#This Row],[Award Pts]:[Dist Pts]])</f>
        <v>8.1</v>
      </c>
    </row>
    <row r="209" spans="2:7" x14ac:dyDescent="0.25">
      <c r="B209" t="s">
        <v>99</v>
      </c>
      <c r="C209" s="2">
        <v>46116</v>
      </c>
      <c r="D209" t="s">
        <v>11</v>
      </c>
      <c r="E209">
        <v>10</v>
      </c>
      <c r="F209">
        <v>3.1</v>
      </c>
      <c r="G209">
        <f>SUM(KHamilton[[#This Row],[Award Pts]:[Dist Pts]])</f>
        <v>13.1</v>
      </c>
    </row>
    <row r="210" spans="2:7" x14ac:dyDescent="0.25">
      <c r="B210" s="5" t="s">
        <v>124</v>
      </c>
      <c r="C210" s="2">
        <v>46158</v>
      </c>
      <c r="D210" t="s">
        <v>128</v>
      </c>
      <c r="E210">
        <v>7</v>
      </c>
      <c r="F210">
        <v>3.1</v>
      </c>
      <c r="G210">
        <f>SUM(KHamilton[[#This Row],[Award Pts]:[Dist Pts]])</f>
        <v>10.1</v>
      </c>
    </row>
    <row r="211" spans="2:7" x14ac:dyDescent="0.25">
      <c r="B211" t="s">
        <v>125</v>
      </c>
      <c r="C211" s="2">
        <v>46165</v>
      </c>
      <c r="D211" t="s">
        <v>9</v>
      </c>
      <c r="E211">
        <v>5</v>
      </c>
      <c r="F211">
        <v>3.1</v>
      </c>
      <c r="G211">
        <f>SUM(KHamilton[[#This Row],[Award Pts]:[Dist Pts]])</f>
        <v>8.1</v>
      </c>
    </row>
    <row r="212" spans="2:7" x14ac:dyDescent="0.25">
      <c r="B212" t="s">
        <v>126</v>
      </c>
      <c r="C212" s="2">
        <v>46172</v>
      </c>
      <c r="D212" t="s">
        <v>9</v>
      </c>
      <c r="E212">
        <v>5</v>
      </c>
      <c r="F212">
        <v>1.86</v>
      </c>
      <c r="G212">
        <f>SUM(KHamilton[[#This Row],[Award Pts]:[Dist Pts]])</f>
        <v>6.86</v>
      </c>
    </row>
    <row r="213" spans="2:7" x14ac:dyDescent="0.25">
      <c r="B213" t="s">
        <v>166</v>
      </c>
      <c r="C213" s="2">
        <v>46179</v>
      </c>
      <c r="D213" t="s">
        <v>9</v>
      </c>
      <c r="E213">
        <v>5</v>
      </c>
      <c r="F213">
        <v>3.1</v>
      </c>
      <c r="G213">
        <f>SUM(KHamilton[[#This Row],[Award Pts]:[Dist Pts]])</f>
        <v>8.1</v>
      </c>
    </row>
    <row r="214" spans="2:7" x14ac:dyDescent="0.25">
      <c r="B214" t="s">
        <v>175</v>
      </c>
      <c r="C214" s="2">
        <v>46186</v>
      </c>
      <c r="D214" t="s">
        <v>9</v>
      </c>
      <c r="E214">
        <v>5</v>
      </c>
      <c r="F214">
        <v>3.1</v>
      </c>
      <c r="G214">
        <f>SUM(KHamilton[[#This Row],[Award Pts]:[Dist Pts]])</f>
        <v>8.1</v>
      </c>
    </row>
    <row r="215" spans="2:7" x14ac:dyDescent="0.25">
      <c r="B215" t="s">
        <v>167</v>
      </c>
      <c r="C215" s="2">
        <v>46193</v>
      </c>
      <c r="D215" t="s">
        <v>168</v>
      </c>
      <c r="E215">
        <v>8</v>
      </c>
      <c r="F215">
        <v>2</v>
      </c>
      <c r="G215">
        <f>SUM(KHamilton[[#This Row],[Award Pts]:[Dist Pts]])</f>
        <v>10</v>
      </c>
    </row>
    <row r="216" spans="2:7" x14ac:dyDescent="0.25">
      <c r="B216" t="s">
        <v>192</v>
      </c>
      <c r="C216" s="2">
        <v>46200</v>
      </c>
      <c r="D216" t="s">
        <v>9</v>
      </c>
      <c r="E216">
        <v>5</v>
      </c>
      <c r="F216">
        <v>3.1</v>
      </c>
      <c r="G216">
        <f>SUM(KHamilton[[#This Row],[Award Pts]:[Dist Pts]])</f>
        <v>8.1</v>
      </c>
    </row>
    <row r="217" spans="2:7" x14ac:dyDescent="0.25">
      <c r="B217" t="s">
        <v>195</v>
      </c>
      <c r="C217" s="2">
        <v>46207</v>
      </c>
      <c r="D217" t="s">
        <v>9</v>
      </c>
      <c r="E217">
        <v>5</v>
      </c>
      <c r="F217">
        <v>3.1</v>
      </c>
      <c r="G217">
        <f>SUM(KHamilton[[#This Row],[Award Pts]:[Dist Pts]])</f>
        <v>8.1</v>
      </c>
    </row>
    <row r="218" spans="2:7" x14ac:dyDescent="0.25">
      <c r="B218" t="s">
        <v>194</v>
      </c>
      <c r="C218" s="2">
        <v>46214</v>
      </c>
      <c r="D218" t="s">
        <v>9</v>
      </c>
      <c r="E218">
        <v>5</v>
      </c>
      <c r="F218">
        <v>3.1</v>
      </c>
      <c r="G218">
        <f>SUM(KHamilton[[#This Row],[Award Pts]:[Dist Pts]])</f>
        <v>8.1</v>
      </c>
    </row>
    <row r="219" spans="2:7" x14ac:dyDescent="0.25">
      <c r="B219" t="s">
        <v>5</v>
      </c>
      <c r="C219" s="2"/>
      <c r="E219">
        <f>SUBTOTAL(102,KHamilton[Award Pts])</f>
        <v>14</v>
      </c>
      <c r="G219">
        <f>SUBTOTAL(109,KHamilton[Total])</f>
        <v>121.05999999999997</v>
      </c>
    </row>
    <row r="220" spans="2:7" ht="15.75" thickBot="1" x14ac:dyDescent="0.3"/>
    <row r="221" spans="2:7" ht="16.5" thickBot="1" x14ac:dyDescent="0.3">
      <c r="B221" s="6" t="s">
        <v>45</v>
      </c>
      <c r="C221" s="6"/>
      <c r="D221" s="6"/>
      <c r="E221" s="6"/>
      <c r="F221" s="6"/>
      <c r="G221" s="6"/>
    </row>
    <row r="222" spans="2:7" x14ac:dyDescent="0.25">
      <c r="B222" t="s">
        <v>0</v>
      </c>
      <c r="C222" s="2" t="s">
        <v>1</v>
      </c>
      <c r="D222" t="s">
        <v>2</v>
      </c>
      <c r="E222" t="s">
        <v>3</v>
      </c>
      <c r="F222" t="s">
        <v>4</v>
      </c>
      <c r="G222" t="s">
        <v>5</v>
      </c>
    </row>
    <row r="223" spans="2:7" x14ac:dyDescent="0.25">
      <c r="B223" s="1" t="s">
        <v>40</v>
      </c>
      <c r="C223" s="2">
        <v>46033</v>
      </c>
      <c r="D223" t="s">
        <v>16</v>
      </c>
      <c r="E223">
        <v>0</v>
      </c>
      <c r="F223">
        <v>3.1</v>
      </c>
      <c r="G223">
        <f>SUM(CCowan[[#This Row],[Award Pts]:[Dist Pts]])</f>
        <v>3.1</v>
      </c>
    </row>
    <row r="224" spans="2:7" x14ac:dyDescent="0.25">
      <c r="B224" t="s">
        <v>54</v>
      </c>
      <c r="C224" s="2">
        <v>46067</v>
      </c>
      <c r="D224" t="s">
        <v>16</v>
      </c>
      <c r="E224">
        <v>0</v>
      </c>
      <c r="F224">
        <v>3.1</v>
      </c>
      <c r="G224">
        <f>SUM(CCowan[[#This Row],[Award Pts]:[Dist Pts]])</f>
        <v>3.1</v>
      </c>
    </row>
    <row r="225" spans="2:7" x14ac:dyDescent="0.25">
      <c r="B225" t="s">
        <v>70</v>
      </c>
      <c r="C225" s="2">
        <v>46081</v>
      </c>
      <c r="D225" t="s">
        <v>16</v>
      </c>
      <c r="E225">
        <v>0</v>
      </c>
      <c r="F225">
        <v>13.1</v>
      </c>
      <c r="G225">
        <f>SUM(CCowan[[#This Row],[Award Pts]:[Dist Pts]])</f>
        <v>13.1</v>
      </c>
    </row>
    <row r="226" spans="2:7" x14ac:dyDescent="0.25">
      <c r="B226" t="s">
        <v>80</v>
      </c>
      <c r="C226" s="2">
        <v>46089</v>
      </c>
      <c r="D226" t="s">
        <v>16</v>
      </c>
      <c r="E226">
        <v>0</v>
      </c>
      <c r="F226">
        <v>3.1</v>
      </c>
      <c r="G226">
        <f>SUM(CCowan[[#This Row],[Award Pts]:[Dist Pts]])</f>
        <v>3.1</v>
      </c>
    </row>
    <row r="227" spans="2:7" x14ac:dyDescent="0.25">
      <c r="B227" t="s">
        <v>74</v>
      </c>
      <c r="C227" s="2">
        <v>46095</v>
      </c>
      <c r="D227" t="s">
        <v>27</v>
      </c>
      <c r="E227">
        <v>4</v>
      </c>
      <c r="F227">
        <v>3.1</v>
      </c>
      <c r="G227">
        <f>SUM(CCowan[[#This Row],[Award Pts]:[Dist Pts]])</f>
        <v>7.1</v>
      </c>
    </row>
    <row r="228" spans="2:7" x14ac:dyDescent="0.25">
      <c r="B228" s="1" t="s">
        <v>86</v>
      </c>
      <c r="C228" s="2">
        <v>46109</v>
      </c>
      <c r="D228" t="s">
        <v>21</v>
      </c>
      <c r="E228">
        <v>3</v>
      </c>
      <c r="F228">
        <v>3.1</v>
      </c>
      <c r="G228">
        <f>SUM(CCowan[[#This Row],[Award Pts]:[Dist Pts]])</f>
        <v>6.1</v>
      </c>
    </row>
    <row r="229" spans="2:7" x14ac:dyDescent="0.25">
      <c r="B229" t="s">
        <v>99</v>
      </c>
      <c r="C229" s="2">
        <v>46116</v>
      </c>
      <c r="D229" t="s">
        <v>9</v>
      </c>
      <c r="E229">
        <v>5</v>
      </c>
      <c r="F229">
        <v>3.1</v>
      </c>
      <c r="G229">
        <f>SUM(CCowan[[#This Row],[Award Pts]:[Dist Pts]])</f>
        <v>8.1</v>
      </c>
    </row>
    <row r="230" spans="2:7" x14ac:dyDescent="0.25">
      <c r="B230" t="s">
        <v>127</v>
      </c>
      <c r="C230" s="2">
        <v>46145</v>
      </c>
      <c r="D230" t="s">
        <v>27</v>
      </c>
      <c r="E230">
        <v>4</v>
      </c>
      <c r="F230">
        <v>2</v>
      </c>
      <c r="G230">
        <f>SUM(CCowan[[#This Row],[Award Pts]:[Dist Pts]])</f>
        <v>6</v>
      </c>
    </row>
    <row r="231" spans="2:7" x14ac:dyDescent="0.25">
      <c r="B231" s="5" t="s">
        <v>129</v>
      </c>
      <c r="C231" s="2">
        <v>46151</v>
      </c>
      <c r="D231" t="s">
        <v>21</v>
      </c>
      <c r="E231">
        <v>3</v>
      </c>
      <c r="F231">
        <v>3.1</v>
      </c>
      <c r="G231">
        <f>SUM(CCowan[[#This Row],[Award Pts]:[Dist Pts]])</f>
        <v>6.1</v>
      </c>
    </row>
    <row r="232" spans="2:7" x14ac:dyDescent="0.25">
      <c r="B232" s="5" t="s">
        <v>124</v>
      </c>
      <c r="C232" s="2">
        <v>46158</v>
      </c>
      <c r="D232" t="s">
        <v>9</v>
      </c>
      <c r="E232">
        <v>5</v>
      </c>
      <c r="F232">
        <v>3.1</v>
      </c>
      <c r="G232">
        <f>SUM(CCowan[[#This Row],[Award Pts]:[Dist Pts]])</f>
        <v>8.1</v>
      </c>
    </row>
    <row r="233" spans="2:7" x14ac:dyDescent="0.25">
      <c r="B233" t="s">
        <v>125</v>
      </c>
      <c r="C233" s="2">
        <v>46165</v>
      </c>
      <c r="D233" t="s">
        <v>27</v>
      </c>
      <c r="E233">
        <v>4</v>
      </c>
      <c r="F233">
        <v>3.1</v>
      </c>
      <c r="G233">
        <f>SUM(CCowan[[#This Row],[Award Pts]:[Dist Pts]])</f>
        <v>7.1</v>
      </c>
    </row>
    <row r="234" spans="2:7" x14ac:dyDescent="0.25">
      <c r="B234" t="s">
        <v>126</v>
      </c>
      <c r="C234" s="2">
        <v>46172</v>
      </c>
      <c r="D234" t="s">
        <v>16</v>
      </c>
      <c r="E234">
        <v>0</v>
      </c>
      <c r="F234">
        <v>1.86</v>
      </c>
      <c r="G234">
        <f>SUM(CCowan[[#This Row],[Award Pts]:[Dist Pts]])</f>
        <v>1.86</v>
      </c>
    </row>
    <row r="235" spans="2:7" x14ac:dyDescent="0.25">
      <c r="B235" t="s">
        <v>171</v>
      </c>
      <c r="C235" s="2">
        <v>46179</v>
      </c>
      <c r="D235" t="s">
        <v>16</v>
      </c>
      <c r="E235">
        <v>0</v>
      </c>
      <c r="F235">
        <v>3.1</v>
      </c>
      <c r="G235">
        <f>SUM(CCowan[[#This Row],[Award Pts]:[Dist Pts]])</f>
        <v>3.1</v>
      </c>
    </row>
    <row r="236" spans="2:7" x14ac:dyDescent="0.25">
      <c r="B236" t="s">
        <v>175</v>
      </c>
      <c r="C236" s="2">
        <v>46186</v>
      </c>
      <c r="D236" t="s">
        <v>27</v>
      </c>
      <c r="E236">
        <v>4</v>
      </c>
      <c r="F236">
        <v>3.1</v>
      </c>
      <c r="G236">
        <f>SUM(CCowan[[#This Row],[Award Pts]:[Dist Pts]])</f>
        <v>7.1</v>
      </c>
    </row>
    <row r="237" spans="2:7" x14ac:dyDescent="0.25">
      <c r="B237" t="s">
        <v>167</v>
      </c>
      <c r="C237" s="2">
        <v>46193</v>
      </c>
      <c r="D237" t="s">
        <v>27</v>
      </c>
      <c r="E237">
        <v>4</v>
      </c>
      <c r="F237">
        <v>2</v>
      </c>
      <c r="G237">
        <f>SUM(CCowan[[#This Row],[Award Pts]:[Dist Pts]])</f>
        <v>6</v>
      </c>
    </row>
    <row r="238" spans="2:7" x14ac:dyDescent="0.25">
      <c r="B238" t="s">
        <v>192</v>
      </c>
      <c r="C238" s="2">
        <v>46200</v>
      </c>
      <c r="D238" t="s">
        <v>27</v>
      </c>
      <c r="E238">
        <v>4</v>
      </c>
      <c r="F238">
        <v>3.1</v>
      </c>
      <c r="G238">
        <f>SUM(CCowan[[#This Row],[Award Pts]:[Dist Pts]])</f>
        <v>7.1</v>
      </c>
    </row>
    <row r="239" spans="2:7" x14ac:dyDescent="0.25">
      <c r="B239" t="s">
        <v>194</v>
      </c>
      <c r="C239" s="2">
        <v>46214</v>
      </c>
      <c r="D239" t="s">
        <v>27</v>
      </c>
      <c r="E239">
        <v>4</v>
      </c>
      <c r="F239">
        <v>3.1</v>
      </c>
      <c r="G239">
        <f>SUM(CCowan[[#This Row],[Award Pts]:[Dist Pts]])</f>
        <v>7.1</v>
      </c>
    </row>
    <row r="240" spans="2:7" x14ac:dyDescent="0.25">
      <c r="B240" t="s">
        <v>199</v>
      </c>
      <c r="C240" s="2">
        <v>46221</v>
      </c>
      <c r="D240" t="s">
        <v>27</v>
      </c>
      <c r="E240">
        <v>4</v>
      </c>
      <c r="F240">
        <v>4</v>
      </c>
      <c r="G240">
        <f>SUM(CCowan[[#This Row],[Award Pts]:[Dist Pts]])</f>
        <v>8</v>
      </c>
    </row>
    <row r="241" spans="2:7" x14ac:dyDescent="0.25">
      <c r="B241" t="s">
        <v>5</v>
      </c>
      <c r="C241" s="2"/>
      <c r="E241">
        <f>SUBTOTAL(102,CCowan[Award Pts])</f>
        <v>18</v>
      </c>
      <c r="G241">
        <f>SUBTOTAL(109,CCowan[Total])</f>
        <v>111.25999999999998</v>
      </c>
    </row>
    <row r="242" spans="2:7" ht="15.75" thickBot="1" x14ac:dyDescent="0.3"/>
    <row r="243" spans="2:7" ht="16.5" thickBot="1" x14ac:dyDescent="0.3">
      <c r="B243" s="6" t="s">
        <v>30</v>
      </c>
      <c r="C243" s="6"/>
      <c r="D243" s="6"/>
      <c r="E243" s="6"/>
      <c r="F243" s="6"/>
      <c r="G243" s="6"/>
    </row>
    <row r="244" spans="2:7" x14ac:dyDescent="0.25">
      <c r="B244" t="s">
        <v>0</v>
      </c>
      <c r="C244" s="2" t="s">
        <v>1</v>
      </c>
      <c r="D244" t="s">
        <v>2</v>
      </c>
      <c r="E244" t="s">
        <v>3</v>
      </c>
      <c r="F244" t="s">
        <v>4</v>
      </c>
      <c r="G244" t="s">
        <v>5</v>
      </c>
    </row>
    <row r="245" spans="2:7" x14ac:dyDescent="0.25">
      <c r="B245" s="1" t="s">
        <v>40</v>
      </c>
      <c r="C245" s="2">
        <v>46033</v>
      </c>
      <c r="D245" t="s">
        <v>16</v>
      </c>
      <c r="E245">
        <v>0</v>
      </c>
      <c r="F245">
        <v>3.1</v>
      </c>
      <c r="G245">
        <f>SUM(ARichter32[[#This Row],[Award Pts]:[Dist Pts]])</f>
        <v>3.1</v>
      </c>
    </row>
    <row r="246" spans="2:7" x14ac:dyDescent="0.25">
      <c r="B246" t="s">
        <v>54</v>
      </c>
      <c r="C246" s="2">
        <v>46068</v>
      </c>
      <c r="D246" t="s">
        <v>16</v>
      </c>
      <c r="E246">
        <v>0</v>
      </c>
      <c r="F246">
        <v>3.1</v>
      </c>
      <c r="G246">
        <f>SUM(ARichter32[[#This Row],[Award Pts]:[Dist Pts]])</f>
        <v>3.1</v>
      </c>
    </row>
    <row r="247" spans="2:7" x14ac:dyDescent="0.25">
      <c r="B247" t="s">
        <v>73</v>
      </c>
      <c r="C247" s="2">
        <v>46089</v>
      </c>
      <c r="D247" t="s">
        <v>9</v>
      </c>
      <c r="E247">
        <v>5</v>
      </c>
      <c r="F247">
        <v>3.1</v>
      </c>
      <c r="G247">
        <f>SUM(ARichter32[[#This Row],[Award Pts]:[Dist Pts]])</f>
        <v>8.1</v>
      </c>
    </row>
    <row r="248" spans="2:7" x14ac:dyDescent="0.25">
      <c r="B248" t="s">
        <v>74</v>
      </c>
      <c r="C248" s="2">
        <v>46095</v>
      </c>
      <c r="D248" t="s">
        <v>9</v>
      </c>
      <c r="E248">
        <v>5</v>
      </c>
      <c r="F248">
        <v>3.1</v>
      </c>
      <c r="G248">
        <f>SUM(ARichter32[[#This Row],[Award Pts]:[Dist Pts]])</f>
        <v>8.1</v>
      </c>
    </row>
    <row r="249" spans="2:7" x14ac:dyDescent="0.25">
      <c r="B249" t="s">
        <v>99</v>
      </c>
      <c r="C249" s="2">
        <v>46116</v>
      </c>
      <c r="D249" t="s">
        <v>9</v>
      </c>
      <c r="E249">
        <v>5</v>
      </c>
      <c r="F249">
        <v>3.1</v>
      </c>
      <c r="G249">
        <f>SUM(ARichter32[[#This Row],[Award Pts]:[Dist Pts]])</f>
        <v>8.1</v>
      </c>
    </row>
    <row r="250" spans="2:7" x14ac:dyDescent="0.25">
      <c r="B250" t="s">
        <v>127</v>
      </c>
      <c r="C250" s="2">
        <v>46145</v>
      </c>
      <c r="D250" t="s">
        <v>18</v>
      </c>
      <c r="E250">
        <v>9</v>
      </c>
      <c r="F250">
        <v>2</v>
      </c>
      <c r="G250">
        <f>SUM(ARichter32[[#This Row],[Award Pts]:[Dist Pts]])</f>
        <v>11</v>
      </c>
    </row>
    <row r="251" spans="2:7" x14ac:dyDescent="0.25">
      <c r="B251" s="5" t="s">
        <v>129</v>
      </c>
      <c r="C251" s="2">
        <v>46151</v>
      </c>
      <c r="D251" t="s">
        <v>18</v>
      </c>
      <c r="E251">
        <v>9</v>
      </c>
      <c r="F251">
        <v>3.1</v>
      </c>
      <c r="G251">
        <f>SUM(ARichter32[[#This Row],[Award Pts]:[Dist Pts]])</f>
        <v>12.1</v>
      </c>
    </row>
    <row r="252" spans="2:7" x14ac:dyDescent="0.25">
      <c r="B252" t="s">
        <v>125</v>
      </c>
      <c r="C252" s="2">
        <v>46165</v>
      </c>
      <c r="D252" t="s">
        <v>9</v>
      </c>
      <c r="E252">
        <v>5</v>
      </c>
      <c r="F252">
        <v>3.1</v>
      </c>
      <c r="G252">
        <f>SUM(ARichter32[[#This Row],[Award Pts]:[Dist Pts]])</f>
        <v>8.1</v>
      </c>
    </row>
    <row r="253" spans="2:7" x14ac:dyDescent="0.25">
      <c r="B253" t="s">
        <v>126</v>
      </c>
      <c r="C253" s="2">
        <v>46172</v>
      </c>
      <c r="D253" t="s">
        <v>9</v>
      </c>
      <c r="E253">
        <v>5</v>
      </c>
      <c r="F253">
        <v>3.1</v>
      </c>
      <c r="G253">
        <f>SUM(ARichter32[[#This Row],[Award Pts]:[Dist Pts]])</f>
        <v>8.1</v>
      </c>
    </row>
    <row r="254" spans="2:7" x14ac:dyDescent="0.25">
      <c r="B254" t="s">
        <v>181</v>
      </c>
      <c r="C254" s="2">
        <v>46179</v>
      </c>
      <c r="D254" t="s">
        <v>16</v>
      </c>
      <c r="E254">
        <v>0</v>
      </c>
      <c r="F254">
        <v>3.1</v>
      </c>
      <c r="G254">
        <f>SUM(ARichter32[[#This Row],[Award Pts]:[Dist Pts]])</f>
        <v>3.1</v>
      </c>
    </row>
    <row r="255" spans="2:7" x14ac:dyDescent="0.25">
      <c r="B255" t="s">
        <v>175</v>
      </c>
      <c r="C255" s="2">
        <v>46186</v>
      </c>
      <c r="D255" t="s">
        <v>27</v>
      </c>
      <c r="E255">
        <v>4</v>
      </c>
      <c r="F255">
        <v>3.1</v>
      </c>
      <c r="G255">
        <f>SUM(ARichter32[[#This Row],[Award Pts]:[Dist Pts]])</f>
        <v>7.1</v>
      </c>
    </row>
    <row r="256" spans="2:7" x14ac:dyDescent="0.25">
      <c r="B256" t="s">
        <v>167</v>
      </c>
      <c r="C256" s="2">
        <v>46193</v>
      </c>
      <c r="D256" t="s">
        <v>27</v>
      </c>
      <c r="E256">
        <v>4</v>
      </c>
      <c r="F256">
        <v>2</v>
      </c>
      <c r="G256">
        <f>SUM(ARichter32[[#This Row],[Award Pts]:[Dist Pts]])</f>
        <v>6</v>
      </c>
    </row>
    <row r="257" spans="2:7" x14ac:dyDescent="0.25">
      <c r="B257" t="s">
        <v>199</v>
      </c>
      <c r="C257" s="2">
        <v>46221</v>
      </c>
      <c r="D257" t="s">
        <v>27</v>
      </c>
      <c r="E257">
        <v>4</v>
      </c>
      <c r="F257">
        <v>4</v>
      </c>
      <c r="G257">
        <f>SUM(ARichter32[[#This Row],[Award Pts]:[Dist Pts]])</f>
        <v>8</v>
      </c>
    </row>
    <row r="258" spans="2:7" x14ac:dyDescent="0.25">
      <c r="B258" t="s">
        <v>5</v>
      </c>
      <c r="C258" s="2"/>
      <c r="E258">
        <f>SUBTOTAL(102,ARichter32[Award Pts])</f>
        <v>13</v>
      </c>
      <c r="G258">
        <f>SUBTOTAL(109,ARichter32[Total])</f>
        <v>93.999999999999986</v>
      </c>
    </row>
    <row r="259" spans="2:7" ht="15.75" thickBot="1" x14ac:dyDescent="0.3"/>
    <row r="260" spans="2:7" ht="16.5" thickBot="1" x14ac:dyDescent="0.3">
      <c r="B260" s="6" t="s">
        <v>85</v>
      </c>
      <c r="C260" s="6"/>
      <c r="D260" s="6"/>
      <c r="E260" s="6"/>
      <c r="F260" s="6"/>
      <c r="G260" s="6"/>
    </row>
    <row r="261" spans="2:7" x14ac:dyDescent="0.25">
      <c r="B261" t="s">
        <v>0</v>
      </c>
      <c r="C261" s="2" t="s">
        <v>1</v>
      </c>
      <c r="D261" t="s">
        <v>2</v>
      </c>
      <c r="E261" t="s">
        <v>3</v>
      </c>
      <c r="F261" t="s">
        <v>4</v>
      </c>
      <c r="G261" t="s">
        <v>5</v>
      </c>
    </row>
    <row r="262" spans="2:7" x14ac:dyDescent="0.25">
      <c r="B262" s="1" t="s">
        <v>86</v>
      </c>
      <c r="C262" s="2">
        <v>46109</v>
      </c>
      <c r="D262" t="s">
        <v>21</v>
      </c>
      <c r="E262">
        <v>3</v>
      </c>
      <c r="F262">
        <v>3.1</v>
      </c>
      <c r="G262">
        <f>SUM(NGoff[[#This Row],[Award Pts]:[Dist Pts]])</f>
        <v>6.1</v>
      </c>
    </row>
    <row r="263" spans="2:7" x14ac:dyDescent="0.25">
      <c r="B263" t="s">
        <v>99</v>
      </c>
      <c r="C263" s="2">
        <v>46116</v>
      </c>
      <c r="D263" t="s">
        <v>21</v>
      </c>
      <c r="E263">
        <v>3</v>
      </c>
      <c r="F263">
        <v>3.1</v>
      </c>
      <c r="G263">
        <f>SUM(NGoff[[#This Row],[Award Pts]:[Dist Pts]])</f>
        <v>6.1</v>
      </c>
    </row>
    <row r="264" spans="2:7" x14ac:dyDescent="0.25">
      <c r="B264" s="4" t="s">
        <v>103</v>
      </c>
      <c r="C264" s="2">
        <v>46131</v>
      </c>
      <c r="D264" t="s">
        <v>16</v>
      </c>
      <c r="E264">
        <v>0</v>
      </c>
      <c r="F264">
        <v>13.1</v>
      </c>
      <c r="G264">
        <f>SUM(NGoff[[#This Row],[Award Pts]:[Dist Pts]])</f>
        <v>13.1</v>
      </c>
    </row>
    <row r="265" spans="2:7" x14ac:dyDescent="0.25">
      <c r="B265" s="4" t="s">
        <v>104</v>
      </c>
      <c r="C265" s="2">
        <v>46137</v>
      </c>
      <c r="D265" t="s">
        <v>16</v>
      </c>
      <c r="E265">
        <v>0</v>
      </c>
      <c r="F265">
        <v>6.2</v>
      </c>
      <c r="G265">
        <f>SUM(NGoff[[#This Row],[Award Pts]:[Dist Pts]])</f>
        <v>6.2</v>
      </c>
    </row>
    <row r="266" spans="2:7" x14ac:dyDescent="0.25">
      <c r="B266" t="s">
        <v>122</v>
      </c>
      <c r="C266" s="2">
        <v>46145</v>
      </c>
      <c r="D266" t="s">
        <v>9</v>
      </c>
      <c r="E266">
        <v>5</v>
      </c>
      <c r="F266">
        <v>2</v>
      </c>
      <c r="G266">
        <f>SUM(NGoff[[#This Row],[Award Pts]:[Dist Pts]])</f>
        <v>7</v>
      </c>
    </row>
    <row r="267" spans="2:7" x14ac:dyDescent="0.25">
      <c r="B267" s="5" t="s">
        <v>129</v>
      </c>
      <c r="C267" s="2">
        <v>46151</v>
      </c>
      <c r="D267" t="s">
        <v>27</v>
      </c>
      <c r="E267">
        <v>4</v>
      </c>
      <c r="F267">
        <v>3.1</v>
      </c>
      <c r="G267">
        <f>SUM(NGoff[[#This Row],[Award Pts]:[Dist Pts]])</f>
        <v>7.1</v>
      </c>
    </row>
    <row r="268" spans="2:7" x14ac:dyDescent="0.25">
      <c r="B268" s="5" t="s">
        <v>124</v>
      </c>
      <c r="C268" s="2">
        <v>46158</v>
      </c>
      <c r="D268" t="s">
        <v>27</v>
      </c>
      <c r="E268">
        <v>4</v>
      </c>
      <c r="F268">
        <v>3.1</v>
      </c>
      <c r="G268">
        <f>SUM(NGoff[[#This Row],[Award Pts]:[Dist Pts]])</f>
        <v>7.1</v>
      </c>
    </row>
    <row r="269" spans="2:7" x14ac:dyDescent="0.25">
      <c r="B269" s="5" t="s">
        <v>123</v>
      </c>
      <c r="C269" s="2">
        <v>46165</v>
      </c>
      <c r="D269" t="s">
        <v>9</v>
      </c>
      <c r="E269">
        <v>5</v>
      </c>
      <c r="F269">
        <v>13.1</v>
      </c>
      <c r="G269">
        <f>SUM(NGoff[[#This Row],[Award Pts]:[Dist Pts]])</f>
        <v>18.100000000000001</v>
      </c>
    </row>
    <row r="270" spans="2:7" x14ac:dyDescent="0.25">
      <c r="B270" t="s">
        <v>188</v>
      </c>
      <c r="C270" s="2">
        <v>46180</v>
      </c>
      <c r="D270" t="s">
        <v>16</v>
      </c>
      <c r="E270">
        <v>0</v>
      </c>
      <c r="F270">
        <v>10</v>
      </c>
      <c r="G270">
        <f>SUM(NGoff[[#This Row],[Award Pts]:[Dist Pts]])</f>
        <v>10</v>
      </c>
    </row>
    <row r="271" spans="2:7" x14ac:dyDescent="0.25">
      <c r="B271" t="s">
        <v>189</v>
      </c>
      <c r="C271" s="2">
        <v>46186</v>
      </c>
      <c r="D271" t="s">
        <v>16</v>
      </c>
      <c r="E271">
        <v>0</v>
      </c>
      <c r="F271">
        <v>13.1</v>
      </c>
      <c r="G271">
        <f>SUM(NGoff[[#This Row],[Award Pts]:[Dist Pts]])</f>
        <v>13.1</v>
      </c>
    </row>
    <row r="272" spans="2:7" x14ac:dyDescent="0.25">
      <c r="B272" t="s">
        <v>190</v>
      </c>
      <c r="C272" s="2">
        <v>46187</v>
      </c>
      <c r="D272" t="s">
        <v>16</v>
      </c>
      <c r="E272">
        <v>0</v>
      </c>
      <c r="F272">
        <v>3.1</v>
      </c>
      <c r="G272">
        <f>SUM(NGoff[[#This Row],[Award Pts]:[Dist Pts]])</f>
        <v>3.1</v>
      </c>
    </row>
    <row r="273" spans="2:7" x14ac:dyDescent="0.25">
      <c r="B273" t="s">
        <v>5</v>
      </c>
      <c r="C273" s="2"/>
      <c r="E273">
        <f>SUBTOTAL(102,NGoff[Award Pts])</f>
        <v>11</v>
      </c>
      <c r="G273">
        <f>SUBTOTAL(109,NGoff[Total])</f>
        <v>97</v>
      </c>
    </row>
    <row r="274" spans="2:7" ht="15.75" thickBot="1" x14ac:dyDescent="0.3"/>
    <row r="275" spans="2:7" ht="16.5" thickBot="1" x14ac:dyDescent="0.3">
      <c r="B275" s="6" t="s">
        <v>20</v>
      </c>
      <c r="C275" s="6"/>
      <c r="D275" s="6"/>
      <c r="E275" s="6"/>
      <c r="F275" s="6"/>
      <c r="G275" s="6"/>
    </row>
    <row r="276" spans="2:7" x14ac:dyDescent="0.25">
      <c r="B276" t="s">
        <v>0</v>
      </c>
      <c r="C276" s="2" t="s">
        <v>1</v>
      </c>
      <c r="D276" t="s">
        <v>2</v>
      </c>
      <c r="E276" t="s">
        <v>3</v>
      </c>
      <c r="F276" t="s">
        <v>4</v>
      </c>
      <c r="G276" t="s">
        <v>5</v>
      </c>
    </row>
    <row r="277" spans="2:7" x14ac:dyDescent="0.25">
      <c r="B277" s="1" t="s">
        <v>8</v>
      </c>
      <c r="C277" s="2">
        <v>46033</v>
      </c>
      <c r="D277" t="s">
        <v>21</v>
      </c>
      <c r="E277">
        <v>3</v>
      </c>
      <c r="F277">
        <v>3.1</v>
      </c>
      <c r="G277">
        <f>SUM(CHein[[#This Row],[Award Pts]:[Dist Pts]])</f>
        <v>6.1</v>
      </c>
    </row>
    <row r="278" spans="2:7" x14ac:dyDescent="0.25">
      <c r="B278" t="s">
        <v>53</v>
      </c>
      <c r="C278" s="2">
        <v>46068</v>
      </c>
      <c r="D278" t="s">
        <v>27</v>
      </c>
      <c r="E278">
        <v>4</v>
      </c>
      <c r="F278">
        <v>3.1</v>
      </c>
      <c r="G278">
        <f>SUM(CHein[[#This Row],[Award Pts]:[Dist Pts]])</f>
        <v>7.1</v>
      </c>
    </row>
    <row r="279" spans="2:7" x14ac:dyDescent="0.25">
      <c r="B279" t="s">
        <v>73</v>
      </c>
      <c r="C279" s="2">
        <v>46089</v>
      </c>
      <c r="D279" t="s">
        <v>27</v>
      </c>
      <c r="E279">
        <v>4</v>
      </c>
      <c r="F279">
        <v>3.1</v>
      </c>
      <c r="G279">
        <f>SUM(CHein[[#This Row],[Award Pts]:[Dist Pts]])</f>
        <v>7.1</v>
      </c>
    </row>
    <row r="280" spans="2:7" x14ac:dyDescent="0.25">
      <c r="B280" t="s">
        <v>74</v>
      </c>
      <c r="C280" s="2">
        <v>46095</v>
      </c>
      <c r="D280" t="s">
        <v>27</v>
      </c>
      <c r="E280">
        <v>4</v>
      </c>
      <c r="F280">
        <v>3.1</v>
      </c>
      <c r="G280">
        <f>SUM(CHein[[#This Row],[Award Pts]:[Dist Pts]])</f>
        <v>7.1</v>
      </c>
    </row>
    <row r="281" spans="2:7" x14ac:dyDescent="0.25">
      <c r="B281" s="1" t="s">
        <v>86</v>
      </c>
      <c r="C281" s="2">
        <v>46109</v>
      </c>
      <c r="D281" t="s">
        <v>16</v>
      </c>
      <c r="E281">
        <v>0</v>
      </c>
      <c r="F281">
        <v>3.1</v>
      </c>
      <c r="G281">
        <f>SUM(CHein[[#This Row],[Award Pts]:[Dist Pts]])</f>
        <v>3.1</v>
      </c>
    </row>
    <row r="282" spans="2:7" x14ac:dyDescent="0.25">
      <c r="B282" t="s">
        <v>99</v>
      </c>
      <c r="C282" s="2">
        <v>46116</v>
      </c>
      <c r="D282" t="s">
        <v>27</v>
      </c>
      <c r="E282">
        <v>4</v>
      </c>
      <c r="F282">
        <v>3.1</v>
      </c>
      <c r="G282">
        <f>SUM(CHein[[#This Row],[Award Pts]:[Dist Pts]])</f>
        <v>7.1</v>
      </c>
    </row>
    <row r="283" spans="2:7" x14ac:dyDescent="0.25">
      <c r="B283" t="s">
        <v>100</v>
      </c>
      <c r="C283" s="2">
        <v>46137</v>
      </c>
      <c r="D283" t="s">
        <v>16</v>
      </c>
      <c r="E283">
        <v>0</v>
      </c>
      <c r="F283">
        <v>3.1</v>
      </c>
      <c r="G283">
        <f>SUM(CHein[[#This Row],[Award Pts]:[Dist Pts]])</f>
        <v>3.1</v>
      </c>
    </row>
    <row r="284" spans="2:7" x14ac:dyDescent="0.25">
      <c r="B284" t="s">
        <v>122</v>
      </c>
      <c r="C284" s="2">
        <v>46145</v>
      </c>
      <c r="D284" t="s">
        <v>21</v>
      </c>
      <c r="E284">
        <v>3</v>
      </c>
      <c r="F284">
        <v>2</v>
      </c>
      <c r="G284">
        <f>SUM(CHein[[#This Row],[Award Pts]:[Dist Pts]])</f>
        <v>5</v>
      </c>
    </row>
    <row r="285" spans="2:7" x14ac:dyDescent="0.25">
      <c r="B285" s="5" t="s">
        <v>129</v>
      </c>
      <c r="C285" s="2">
        <v>46151</v>
      </c>
      <c r="D285" t="s">
        <v>16</v>
      </c>
      <c r="E285">
        <v>0</v>
      </c>
      <c r="F285">
        <v>3.1</v>
      </c>
      <c r="G285">
        <f>SUM(CHein[[#This Row],[Award Pts]:[Dist Pts]])</f>
        <v>3.1</v>
      </c>
    </row>
    <row r="286" spans="2:7" x14ac:dyDescent="0.25">
      <c r="B286" t="s">
        <v>125</v>
      </c>
      <c r="C286" s="2">
        <v>46165</v>
      </c>
      <c r="D286" t="s">
        <v>21</v>
      </c>
      <c r="E286">
        <v>3</v>
      </c>
      <c r="F286">
        <v>3.1</v>
      </c>
      <c r="G286">
        <f>SUM(CHein[[#This Row],[Award Pts]:[Dist Pts]])</f>
        <v>6.1</v>
      </c>
    </row>
    <row r="287" spans="2:7" x14ac:dyDescent="0.25">
      <c r="B287" t="s">
        <v>126</v>
      </c>
      <c r="C287" s="2">
        <v>46172</v>
      </c>
      <c r="D287" t="s">
        <v>16</v>
      </c>
      <c r="E287">
        <v>0</v>
      </c>
      <c r="F287">
        <v>1.86</v>
      </c>
      <c r="G287">
        <f>SUM(CHein[[#This Row],[Award Pts]:[Dist Pts]])</f>
        <v>1.86</v>
      </c>
    </row>
    <row r="288" spans="2:7" x14ac:dyDescent="0.25">
      <c r="B288" t="s">
        <v>166</v>
      </c>
      <c r="C288" s="2">
        <v>46179</v>
      </c>
      <c r="D288" t="s">
        <v>9</v>
      </c>
      <c r="E288">
        <v>5</v>
      </c>
      <c r="F288">
        <v>3.1</v>
      </c>
      <c r="G288">
        <f>SUM(CHein[[#This Row],[Award Pts]:[Dist Pts]])</f>
        <v>8.1</v>
      </c>
    </row>
    <row r="289" spans="2:7" x14ac:dyDescent="0.25">
      <c r="B289" t="s">
        <v>175</v>
      </c>
      <c r="C289" s="2">
        <v>46186</v>
      </c>
      <c r="D289" t="s">
        <v>21</v>
      </c>
      <c r="E289">
        <v>3</v>
      </c>
      <c r="F289">
        <v>3.1</v>
      </c>
      <c r="G289">
        <f>SUM(CHein[[#This Row],[Award Pts]:[Dist Pts]])</f>
        <v>6.1</v>
      </c>
    </row>
    <row r="290" spans="2:7" x14ac:dyDescent="0.25">
      <c r="B290" t="s">
        <v>167</v>
      </c>
      <c r="C290" s="2">
        <v>46193</v>
      </c>
      <c r="D290" t="s">
        <v>21</v>
      </c>
      <c r="E290">
        <v>3</v>
      </c>
      <c r="F290">
        <v>2</v>
      </c>
      <c r="G290">
        <f>SUM(CHein[[#This Row],[Award Pts]:[Dist Pts]])</f>
        <v>5</v>
      </c>
    </row>
    <row r="291" spans="2:7" x14ac:dyDescent="0.25">
      <c r="B291" t="s">
        <v>192</v>
      </c>
      <c r="C291" s="2">
        <v>46200</v>
      </c>
      <c r="D291" t="s">
        <v>21</v>
      </c>
      <c r="E291">
        <v>3</v>
      </c>
      <c r="F291">
        <v>3.1</v>
      </c>
      <c r="G291">
        <f>SUM(CHein[[#This Row],[Award Pts]:[Dist Pts]])</f>
        <v>6.1</v>
      </c>
    </row>
    <row r="292" spans="2:7" x14ac:dyDescent="0.25">
      <c r="B292" t="s">
        <v>194</v>
      </c>
      <c r="C292" s="2">
        <v>46214</v>
      </c>
      <c r="D292" t="s">
        <v>21</v>
      </c>
      <c r="E292">
        <v>3</v>
      </c>
      <c r="F292">
        <v>3.1</v>
      </c>
      <c r="G292">
        <f>SUM(CHein[[#This Row],[Award Pts]:[Dist Pts]])</f>
        <v>6.1</v>
      </c>
    </row>
    <row r="293" spans="2:7" x14ac:dyDescent="0.25">
      <c r="B293" t="s">
        <v>199</v>
      </c>
      <c r="C293" s="2">
        <v>46221</v>
      </c>
      <c r="D293" t="s">
        <v>21</v>
      </c>
      <c r="E293">
        <v>3</v>
      </c>
      <c r="F293">
        <v>4</v>
      </c>
      <c r="G293">
        <f>SUM(CHein[[#This Row],[Award Pts]:[Dist Pts]])</f>
        <v>7</v>
      </c>
    </row>
    <row r="294" spans="2:7" x14ac:dyDescent="0.25">
      <c r="B294" t="s">
        <v>5</v>
      </c>
      <c r="C294" s="2"/>
      <c r="E294">
        <f>SUBTOTAL(102,CHein[Award Pts])</f>
        <v>17</v>
      </c>
      <c r="G294">
        <f>SUBTOTAL(109,CHein[Total])</f>
        <v>95.159999999999982</v>
      </c>
    </row>
    <row r="295" spans="2:7" ht="15.75" thickBot="1" x14ac:dyDescent="0.3"/>
    <row r="296" spans="2:7" ht="16.5" thickBot="1" x14ac:dyDescent="0.3">
      <c r="B296" s="6" t="s">
        <v>75</v>
      </c>
      <c r="C296" s="6"/>
      <c r="D296" s="6"/>
      <c r="E296" s="6"/>
      <c r="F296" s="6"/>
      <c r="G296" s="6"/>
    </row>
    <row r="297" spans="2:7" x14ac:dyDescent="0.25">
      <c r="B297" t="s">
        <v>0</v>
      </c>
      <c r="C297" s="2" t="s">
        <v>1</v>
      </c>
      <c r="D297" t="s">
        <v>2</v>
      </c>
      <c r="E297" t="s">
        <v>3</v>
      </c>
      <c r="F297" t="s">
        <v>4</v>
      </c>
      <c r="G297" t="s">
        <v>5</v>
      </c>
    </row>
    <row r="298" spans="2:7" x14ac:dyDescent="0.25">
      <c r="B298" s="1" t="s">
        <v>40</v>
      </c>
      <c r="C298" s="2">
        <v>46034</v>
      </c>
      <c r="D298" t="s">
        <v>16</v>
      </c>
      <c r="E298">
        <v>0</v>
      </c>
      <c r="F298">
        <v>3.1</v>
      </c>
      <c r="G298">
        <f>SUM(Tlott[[#This Row],[Award Pts]:[Dist Pts]])</f>
        <v>3.1</v>
      </c>
    </row>
    <row r="299" spans="2:7" x14ac:dyDescent="0.25">
      <c r="B299" t="s">
        <v>54</v>
      </c>
      <c r="C299" s="2">
        <v>46067</v>
      </c>
      <c r="D299" t="s">
        <v>16</v>
      </c>
      <c r="E299">
        <v>0</v>
      </c>
      <c r="F299">
        <v>3.1</v>
      </c>
      <c r="G299">
        <f>SUM(Tlott[[#This Row],[Award Pts]:[Dist Pts]])</f>
        <v>3.1</v>
      </c>
    </row>
    <row r="300" spans="2:7" x14ac:dyDescent="0.25">
      <c r="B300" t="s">
        <v>74</v>
      </c>
      <c r="C300" s="2">
        <v>46095</v>
      </c>
      <c r="D300" t="s">
        <v>27</v>
      </c>
      <c r="E300">
        <v>4</v>
      </c>
      <c r="F300">
        <v>3.1</v>
      </c>
      <c r="G300">
        <f>SUM(Tlott[[#This Row],[Award Pts]:[Dist Pts]])</f>
        <v>7.1</v>
      </c>
    </row>
    <row r="301" spans="2:7" x14ac:dyDescent="0.25">
      <c r="B301" s="5" t="s">
        <v>129</v>
      </c>
      <c r="C301" s="2">
        <v>46151</v>
      </c>
      <c r="D301" t="s">
        <v>9</v>
      </c>
      <c r="E301">
        <v>5</v>
      </c>
      <c r="F301">
        <v>3.1</v>
      </c>
      <c r="G301">
        <f>SUM(Tlott[[#This Row],[Award Pts]:[Dist Pts]])</f>
        <v>8.1</v>
      </c>
    </row>
    <row r="302" spans="2:7" x14ac:dyDescent="0.25">
      <c r="B302" t="s">
        <v>125</v>
      </c>
      <c r="C302" s="2">
        <v>46165</v>
      </c>
      <c r="D302" t="s">
        <v>27</v>
      </c>
      <c r="E302">
        <v>4</v>
      </c>
      <c r="F302">
        <v>3.1</v>
      </c>
      <c r="G302">
        <f>SUM(Tlott[[#This Row],[Award Pts]:[Dist Pts]])</f>
        <v>7.1</v>
      </c>
    </row>
    <row r="303" spans="2:7" x14ac:dyDescent="0.25">
      <c r="B303" t="s">
        <v>126</v>
      </c>
      <c r="C303" s="2">
        <v>46172</v>
      </c>
      <c r="D303" t="s">
        <v>9</v>
      </c>
      <c r="E303">
        <v>5</v>
      </c>
      <c r="F303">
        <v>3.1</v>
      </c>
      <c r="G303">
        <f>SUM(Tlott[[#This Row],[Award Pts]:[Dist Pts]])</f>
        <v>8.1</v>
      </c>
    </row>
    <row r="304" spans="2:7" x14ac:dyDescent="0.25">
      <c r="B304" t="s">
        <v>166</v>
      </c>
      <c r="C304" s="2">
        <v>46179</v>
      </c>
      <c r="D304" t="s">
        <v>9</v>
      </c>
      <c r="E304">
        <v>5</v>
      </c>
      <c r="F304">
        <v>3.1</v>
      </c>
      <c r="G304">
        <f>SUM(Tlott[[#This Row],[Award Pts]:[Dist Pts]])</f>
        <v>8.1</v>
      </c>
    </row>
    <row r="305" spans="2:7" x14ac:dyDescent="0.25">
      <c r="B305" t="s">
        <v>167</v>
      </c>
      <c r="C305" s="2">
        <v>46193</v>
      </c>
      <c r="D305" t="s">
        <v>87</v>
      </c>
      <c r="E305">
        <v>8</v>
      </c>
      <c r="F305">
        <v>2</v>
      </c>
      <c r="G305">
        <f>SUM(Tlott[[#This Row],[Award Pts]:[Dist Pts]])</f>
        <v>10</v>
      </c>
    </row>
    <row r="306" spans="2:7" x14ac:dyDescent="0.25">
      <c r="B306" t="s">
        <v>192</v>
      </c>
      <c r="C306" s="2">
        <v>46200</v>
      </c>
      <c r="D306" t="s">
        <v>9</v>
      </c>
      <c r="E306">
        <v>5</v>
      </c>
      <c r="F306">
        <v>3.1</v>
      </c>
      <c r="G306">
        <f>SUM(Tlott[[#This Row],[Award Pts]:[Dist Pts]])</f>
        <v>8.1</v>
      </c>
    </row>
    <row r="307" spans="2:7" x14ac:dyDescent="0.25">
      <c r="B307" t="s">
        <v>199</v>
      </c>
      <c r="C307" s="2">
        <v>46221</v>
      </c>
      <c r="D307" t="s">
        <v>9</v>
      </c>
      <c r="E307">
        <v>5</v>
      </c>
      <c r="F307">
        <v>4</v>
      </c>
      <c r="G307">
        <f>SUM(Tlott[[#This Row],[Award Pts]:[Dist Pts]])</f>
        <v>9</v>
      </c>
    </row>
    <row r="308" spans="2:7" x14ac:dyDescent="0.25">
      <c r="B308" t="s">
        <v>5</v>
      </c>
      <c r="C308" s="2"/>
      <c r="E308">
        <f>SUBTOTAL(102,Tlott[Award Pts])</f>
        <v>10</v>
      </c>
      <c r="G308">
        <f>SUBTOTAL(109,Tlott[Total])</f>
        <v>71.800000000000011</v>
      </c>
    </row>
    <row r="309" spans="2:7" ht="15.75" thickBot="1" x14ac:dyDescent="0.3"/>
    <row r="310" spans="2:7" ht="16.5" thickBot="1" x14ac:dyDescent="0.3">
      <c r="B310" s="6" t="s">
        <v>44</v>
      </c>
      <c r="C310" s="6"/>
      <c r="D310" s="6"/>
      <c r="E310" s="6"/>
      <c r="F310" s="6"/>
      <c r="G310" s="6"/>
    </row>
    <row r="311" spans="2:7" x14ac:dyDescent="0.25">
      <c r="B311" t="s">
        <v>0</v>
      </c>
      <c r="C311" s="2" t="s">
        <v>1</v>
      </c>
      <c r="D311" t="s">
        <v>2</v>
      </c>
      <c r="E311" t="s">
        <v>3</v>
      </c>
      <c r="F311" t="s">
        <v>4</v>
      </c>
      <c r="G311" t="s">
        <v>5</v>
      </c>
    </row>
    <row r="312" spans="2:7" x14ac:dyDescent="0.25">
      <c r="B312" s="1" t="s">
        <v>8</v>
      </c>
      <c r="C312" s="2">
        <v>46033</v>
      </c>
      <c r="D312" t="s">
        <v>11</v>
      </c>
      <c r="E312">
        <v>10</v>
      </c>
      <c r="F312">
        <v>3.1</v>
      </c>
      <c r="G312">
        <f>SUM(JMartin[[#This Row],[Award Pts]:[Dist Pts]])</f>
        <v>13.1</v>
      </c>
    </row>
    <row r="313" spans="2:7" x14ac:dyDescent="0.25">
      <c r="B313" t="s">
        <v>53</v>
      </c>
      <c r="C313" s="2">
        <v>46068</v>
      </c>
      <c r="D313" t="s">
        <v>18</v>
      </c>
      <c r="E313">
        <v>9</v>
      </c>
      <c r="F313">
        <v>3.1</v>
      </c>
      <c r="G313">
        <f>SUM(JMartin[[#This Row],[Award Pts]:[Dist Pts]])</f>
        <v>12.1</v>
      </c>
    </row>
    <row r="314" spans="2:7" x14ac:dyDescent="0.25">
      <c r="B314" t="s">
        <v>73</v>
      </c>
      <c r="C314" s="2">
        <v>46089</v>
      </c>
      <c r="D314" t="s">
        <v>11</v>
      </c>
      <c r="E314">
        <v>10</v>
      </c>
      <c r="F314">
        <v>3.1</v>
      </c>
      <c r="G314">
        <f>SUM(JMartin[[#This Row],[Award Pts]:[Dist Pts]])</f>
        <v>13.1</v>
      </c>
    </row>
    <row r="315" spans="2:7" x14ac:dyDescent="0.25">
      <c r="B315" t="s">
        <v>194</v>
      </c>
      <c r="C315" s="2">
        <v>46214</v>
      </c>
      <c r="D315" t="s">
        <v>169</v>
      </c>
      <c r="E315">
        <v>8</v>
      </c>
      <c r="F315">
        <v>3.1</v>
      </c>
      <c r="G315">
        <f>SUM(JMartin[[#This Row],[Award Pts]:[Dist Pts]])</f>
        <v>11.1</v>
      </c>
    </row>
    <row r="316" spans="2:7" x14ac:dyDescent="0.25">
      <c r="B316" t="s">
        <v>199</v>
      </c>
      <c r="C316" s="2">
        <v>46221</v>
      </c>
      <c r="D316" t="s">
        <v>87</v>
      </c>
      <c r="E316">
        <v>8</v>
      </c>
      <c r="F316">
        <v>4</v>
      </c>
      <c r="G316">
        <f>SUM(JMartin[[#This Row],[Award Pts]:[Dist Pts]])</f>
        <v>12</v>
      </c>
    </row>
    <row r="317" spans="2:7" x14ac:dyDescent="0.25">
      <c r="B317" t="s">
        <v>5</v>
      </c>
      <c r="C317" s="2"/>
      <c r="E317">
        <f>SUBTOTAL(102,JMartin[Award Pts])</f>
        <v>5</v>
      </c>
      <c r="G317">
        <f>SUBTOTAL(109,JMartin[Total])</f>
        <v>61.4</v>
      </c>
    </row>
    <row r="318" spans="2:7" ht="15.75" thickBot="1" x14ac:dyDescent="0.3"/>
    <row r="319" spans="2:7" ht="16.5" thickBot="1" x14ac:dyDescent="0.3">
      <c r="B319" s="6" t="s">
        <v>39</v>
      </c>
      <c r="C319" s="6"/>
      <c r="D319" s="6"/>
      <c r="E319" s="6"/>
      <c r="F319" s="6"/>
      <c r="G319" s="6"/>
    </row>
    <row r="320" spans="2:7" x14ac:dyDescent="0.25">
      <c r="B320" t="s">
        <v>0</v>
      </c>
      <c r="C320" s="2" t="s">
        <v>1</v>
      </c>
      <c r="D320" t="s">
        <v>2</v>
      </c>
      <c r="E320" t="s">
        <v>3</v>
      </c>
      <c r="F320" t="s">
        <v>4</v>
      </c>
      <c r="G320" t="s">
        <v>5</v>
      </c>
    </row>
    <row r="321" spans="2:7" x14ac:dyDescent="0.25">
      <c r="B321" s="1" t="s">
        <v>86</v>
      </c>
      <c r="C321" s="2">
        <v>46109</v>
      </c>
      <c r="D321" t="s">
        <v>9</v>
      </c>
      <c r="E321">
        <v>5</v>
      </c>
      <c r="F321">
        <v>3.1</v>
      </c>
      <c r="G321">
        <f>SUM(DAddisW[[#This Row],[Award Pts]:[Dist Pts]])</f>
        <v>8.1</v>
      </c>
    </row>
    <row r="322" spans="2:7" x14ac:dyDescent="0.25">
      <c r="B322" t="s">
        <v>5</v>
      </c>
      <c r="C322" s="2"/>
      <c r="E322">
        <f>SUBTOTAL(102,DAddisW[Award Pts])</f>
        <v>1</v>
      </c>
      <c r="G322">
        <f>SUBTOTAL(109,DAddisW[Total])</f>
        <v>8.1</v>
      </c>
    </row>
    <row r="423" spans="3:3" x14ac:dyDescent="0.25">
      <c r="C423" s="2"/>
    </row>
  </sheetData>
  <mergeCells count="15">
    <mergeCell ref="B2:G2"/>
    <mergeCell ref="B3:G3"/>
    <mergeCell ref="B134:G134"/>
    <mergeCell ref="B203:G203"/>
    <mergeCell ref="B319:G319"/>
    <mergeCell ref="B260:G260"/>
    <mergeCell ref="B296:G296"/>
    <mergeCell ref="B275:G275"/>
    <mergeCell ref="B97:G97"/>
    <mergeCell ref="B56:G56"/>
    <mergeCell ref="B310:G310"/>
    <mergeCell ref="B221:G221"/>
    <mergeCell ref="B182:G182"/>
    <mergeCell ref="B155:G155"/>
    <mergeCell ref="B243:G243"/>
  </mergeCells>
  <pageMargins left="0.7" right="0.7" top="0.75" bottom="0.75" header="0.3" footer="0.3"/>
  <pageSetup orientation="portrait" horizontalDpi="0" verticalDpi="0"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5BFA-2A48-4E9D-AAF3-B059BB8E7C34}">
  <dimension ref="B2:G237"/>
  <sheetViews>
    <sheetView topLeftCell="A158" workbookViewId="0">
      <selection activeCell="J129" sqref="J129"/>
    </sheetView>
  </sheetViews>
  <sheetFormatPr defaultRowHeight="15" x14ac:dyDescent="0.25"/>
  <cols>
    <col min="2" max="2" width="51.85546875" bestFit="1" customWidth="1"/>
  </cols>
  <sheetData>
    <row r="2" spans="2:7" ht="21" thickBot="1" x14ac:dyDescent="0.35">
      <c r="B2" s="7" t="s">
        <v>23</v>
      </c>
      <c r="C2" s="7"/>
      <c r="D2" s="7"/>
      <c r="E2" s="7"/>
      <c r="F2" s="7"/>
      <c r="G2" s="7"/>
    </row>
    <row r="3" spans="2:7" ht="16.5" thickBot="1" x14ac:dyDescent="0.3">
      <c r="B3" s="6" t="s">
        <v>26</v>
      </c>
      <c r="C3" s="6"/>
      <c r="D3" s="6"/>
      <c r="E3" s="6"/>
      <c r="F3" s="6"/>
      <c r="G3" s="6"/>
    </row>
    <row r="4" spans="2:7" x14ac:dyDescent="0.25">
      <c r="B4" t="s">
        <v>0</v>
      </c>
      <c r="C4" s="2" t="s">
        <v>1</v>
      </c>
      <c r="D4" t="s">
        <v>2</v>
      </c>
      <c r="E4" t="s">
        <v>3</v>
      </c>
      <c r="F4" t="s">
        <v>4</v>
      </c>
      <c r="G4" t="s">
        <v>5</v>
      </c>
    </row>
    <row r="5" spans="2:7" x14ac:dyDescent="0.25">
      <c r="B5" s="1" t="s">
        <v>8</v>
      </c>
      <c r="C5" s="2">
        <v>46033</v>
      </c>
      <c r="D5" t="s">
        <v>27</v>
      </c>
      <c r="E5">
        <v>4</v>
      </c>
      <c r="F5">
        <v>3.1</v>
      </c>
      <c r="G5">
        <f>SUM(AFerguson[[#This Row],[Award Pts]:[Dist Pts]])</f>
        <v>7.1</v>
      </c>
    </row>
    <row r="6" spans="2:7" x14ac:dyDescent="0.25">
      <c r="B6" t="s">
        <v>72</v>
      </c>
      <c r="C6" s="2">
        <v>46059</v>
      </c>
      <c r="D6" t="s">
        <v>9</v>
      </c>
      <c r="E6">
        <v>5</v>
      </c>
      <c r="F6">
        <v>3.1</v>
      </c>
      <c r="G6">
        <f>SUM(AFerguson[[#This Row],[Award Pts]:[Dist Pts]])</f>
        <v>8.1</v>
      </c>
    </row>
    <row r="7" spans="2:7" x14ac:dyDescent="0.25">
      <c r="B7" t="s">
        <v>53</v>
      </c>
      <c r="C7" s="2">
        <v>46068</v>
      </c>
      <c r="D7" t="s">
        <v>21</v>
      </c>
      <c r="E7">
        <v>3</v>
      </c>
      <c r="F7">
        <v>3.1</v>
      </c>
      <c r="G7">
        <f>SUM(AFerguson[[#This Row],[Award Pts]:[Dist Pts]])</f>
        <v>6.1</v>
      </c>
    </row>
    <row r="8" spans="2:7" x14ac:dyDescent="0.25">
      <c r="B8" t="s">
        <v>66</v>
      </c>
      <c r="C8" s="2">
        <v>46074</v>
      </c>
      <c r="D8" t="s">
        <v>9</v>
      </c>
      <c r="E8">
        <v>5</v>
      </c>
      <c r="F8">
        <v>3.1</v>
      </c>
      <c r="G8">
        <f>SUM(AFerguson[[#This Row],[Award Pts]:[Dist Pts]])</f>
        <v>8.1</v>
      </c>
    </row>
    <row r="9" spans="2:7" x14ac:dyDescent="0.25">
      <c r="B9" t="s">
        <v>80</v>
      </c>
      <c r="C9" s="2">
        <v>46089</v>
      </c>
      <c r="D9" t="s">
        <v>16</v>
      </c>
      <c r="E9">
        <v>0</v>
      </c>
      <c r="F9">
        <v>3.1</v>
      </c>
      <c r="G9">
        <f>SUM(AFerguson[[#This Row],[Award Pts]:[Dist Pts]])</f>
        <v>3.1</v>
      </c>
    </row>
    <row r="10" spans="2:7" x14ac:dyDescent="0.25">
      <c r="B10" t="s">
        <v>74</v>
      </c>
      <c r="C10" s="2">
        <v>46095</v>
      </c>
      <c r="D10" t="s">
        <v>21</v>
      </c>
      <c r="E10">
        <v>3</v>
      </c>
      <c r="F10">
        <v>3.1</v>
      </c>
      <c r="G10">
        <f>SUM(AFerguson[[#This Row],[Award Pts]:[Dist Pts]])</f>
        <v>6.1</v>
      </c>
    </row>
    <row r="11" spans="2:7" x14ac:dyDescent="0.25">
      <c r="B11" t="s">
        <v>83</v>
      </c>
      <c r="C11" s="2">
        <v>46096</v>
      </c>
      <c r="D11" t="s">
        <v>27</v>
      </c>
      <c r="E11">
        <v>4</v>
      </c>
      <c r="F11">
        <v>3.1</v>
      </c>
      <c r="G11">
        <f>SUM(AFerguson[[#This Row],[Award Pts]:[Dist Pts]])</f>
        <v>7.1</v>
      </c>
    </row>
    <row r="12" spans="2:7" x14ac:dyDescent="0.25">
      <c r="B12" s="1" t="s">
        <v>86</v>
      </c>
      <c r="C12" s="2">
        <v>46109</v>
      </c>
      <c r="D12" t="s">
        <v>9</v>
      </c>
      <c r="E12">
        <v>5</v>
      </c>
      <c r="F12">
        <v>3.1</v>
      </c>
      <c r="G12">
        <f>SUM(AFerguson[[#This Row],[Award Pts]:[Dist Pts]])</f>
        <v>8.1</v>
      </c>
    </row>
    <row r="13" spans="2:7" x14ac:dyDescent="0.25">
      <c r="B13" t="s">
        <v>90</v>
      </c>
      <c r="C13" s="2">
        <v>46110</v>
      </c>
      <c r="D13" t="s">
        <v>9</v>
      </c>
      <c r="E13">
        <v>5</v>
      </c>
      <c r="F13">
        <v>6.2</v>
      </c>
      <c r="G13">
        <f>SUM(AFerguson[[#This Row],[Award Pts]:[Dist Pts]])</f>
        <v>11.2</v>
      </c>
    </row>
    <row r="14" spans="2:7" x14ac:dyDescent="0.25">
      <c r="B14" t="s">
        <v>96</v>
      </c>
      <c r="C14" s="2">
        <v>46110</v>
      </c>
      <c r="D14" t="s">
        <v>16</v>
      </c>
      <c r="E14">
        <v>0</v>
      </c>
      <c r="F14">
        <v>3.1</v>
      </c>
      <c r="G14">
        <f>SUM(AFerguson[[#This Row],[Award Pts]:[Dist Pts]])</f>
        <v>3.1</v>
      </c>
    </row>
    <row r="15" spans="2:7" x14ac:dyDescent="0.25">
      <c r="B15" t="s">
        <v>99</v>
      </c>
      <c r="C15" s="2">
        <v>46116</v>
      </c>
      <c r="D15" t="s">
        <v>16</v>
      </c>
      <c r="E15">
        <v>0</v>
      </c>
      <c r="F15">
        <v>3.1</v>
      </c>
      <c r="G15">
        <f>SUM(AFerguson[[#This Row],[Award Pts]:[Dist Pts]])</f>
        <v>3.1</v>
      </c>
    </row>
    <row r="16" spans="2:7" x14ac:dyDescent="0.25">
      <c r="B16" t="s">
        <v>115</v>
      </c>
      <c r="C16" s="2">
        <v>46123</v>
      </c>
      <c r="D16" t="s">
        <v>108</v>
      </c>
      <c r="E16">
        <v>0</v>
      </c>
      <c r="F16">
        <v>20</v>
      </c>
      <c r="G16">
        <f>SUM(AFerguson[[#This Row],[Award Pts]:[Dist Pts]])</f>
        <v>20</v>
      </c>
    </row>
    <row r="17" spans="2:7" x14ac:dyDescent="0.25">
      <c r="B17" t="s">
        <v>109</v>
      </c>
      <c r="C17" s="2">
        <v>46130</v>
      </c>
      <c r="D17" t="s">
        <v>27</v>
      </c>
      <c r="E17">
        <v>4</v>
      </c>
      <c r="F17">
        <v>13.1</v>
      </c>
      <c r="G17">
        <f>SUM(AFerguson[[#This Row],[Award Pts]:[Dist Pts]])</f>
        <v>17.100000000000001</v>
      </c>
    </row>
    <row r="18" spans="2:7" x14ac:dyDescent="0.25">
      <c r="B18" t="s">
        <v>100</v>
      </c>
      <c r="C18" s="2">
        <v>46137</v>
      </c>
      <c r="D18" t="s">
        <v>16</v>
      </c>
      <c r="E18">
        <v>0</v>
      </c>
      <c r="F18">
        <v>3.1</v>
      </c>
      <c r="G18">
        <f>SUM(AFerguson[[#This Row],[Award Pts]:[Dist Pts]])</f>
        <v>3.1</v>
      </c>
    </row>
    <row r="19" spans="2:7" x14ac:dyDescent="0.25">
      <c r="B19" t="s">
        <v>107</v>
      </c>
      <c r="C19" s="2">
        <v>46138</v>
      </c>
      <c r="D19" t="s">
        <v>16</v>
      </c>
      <c r="E19">
        <v>0</v>
      </c>
      <c r="F19">
        <v>3.1</v>
      </c>
      <c r="G19">
        <f>SUM(AFerguson[[#This Row],[Award Pts]:[Dist Pts]])</f>
        <v>3.1</v>
      </c>
    </row>
    <row r="20" spans="2:7" x14ac:dyDescent="0.25">
      <c r="B20" t="s">
        <v>152</v>
      </c>
      <c r="C20" s="2">
        <v>46144</v>
      </c>
      <c r="D20" t="s">
        <v>16</v>
      </c>
      <c r="E20">
        <v>0</v>
      </c>
      <c r="F20">
        <v>3.1</v>
      </c>
      <c r="G20">
        <f>SUM(AFerguson[[#This Row],[Award Pts]:[Dist Pts]])</f>
        <v>3.1</v>
      </c>
    </row>
    <row r="21" spans="2:7" x14ac:dyDescent="0.25">
      <c r="B21" t="s">
        <v>153</v>
      </c>
      <c r="C21" s="2">
        <v>46145</v>
      </c>
      <c r="D21" t="s">
        <v>16</v>
      </c>
      <c r="E21">
        <v>0</v>
      </c>
      <c r="F21">
        <v>20</v>
      </c>
      <c r="G21">
        <f>SUM(AFerguson[[#This Row],[Award Pts]:[Dist Pts]])</f>
        <v>20</v>
      </c>
    </row>
    <row r="22" spans="2:7" x14ac:dyDescent="0.25">
      <c r="B22" t="s">
        <v>135</v>
      </c>
      <c r="C22" s="2">
        <v>46150</v>
      </c>
      <c r="D22" t="s">
        <v>87</v>
      </c>
      <c r="E22">
        <v>8</v>
      </c>
      <c r="F22">
        <v>2</v>
      </c>
      <c r="G22">
        <f>SUM(AFerguson[[#This Row],[Award Pts]:[Dist Pts]])</f>
        <v>10</v>
      </c>
    </row>
    <row r="23" spans="2:7" x14ac:dyDescent="0.25">
      <c r="B23" s="5" t="s">
        <v>137</v>
      </c>
      <c r="C23" s="2">
        <v>46151</v>
      </c>
      <c r="D23" t="s">
        <v>16</v>
      </c>
      <c r="E23">
        <v>0</v>
      </c>
      <c r="F23">
        <v>3.1</v>
      </c>
      <c r="G23">
        <f>SUM(AFerguson[[#This Row],[Award Pts]:[Dist Pts]])</f>
        <v>3.1</v>
      </c>
    </row>
    <row r="24" spans="2:7" x14ac:dyDescent="0.25">
      <c r="B24" t="s">
        <v>136</v>
      </c>
      <c r="C24" s="2">
        <v>46151</v>
      </c>
      <c r="D24" t="s">
        <v>9</v>
      </c>
      <c r="E24">
        <v>5</v>
      </c>
      <c r="F24">
        <v>9</v>
      </c>
      <c r="G24">
        <f>SUM(AFerguson[[#This Row],[Award Pts]:[Dist Pts]])</f>
        <v>14</v>
      </c>
    </row>
    <row r="25" spans="2:7" x14ac:dyDescent="0.25">
      <c r="B25" t="s">
        <v>154</v>
      </c>
      <c r="C25" s="2">
        <v>46152</v>
      </c>
      <c r="D25" t="s">
        <v>16</v>
      </c>
      <c r="E25">
        <v>0</v>
      </c>
      <c r="F25">
        <v>3.1</v>
      </c>
      <c r="G25">
        <f>SUM(AFerguson[[#This Row],[Award Pts]:[Dist Pts]])</f>
        <v>3.1</v>
      </c>
    </row>
    <row r="26" spans="2:7" x14ac:dyDescent="0.25">
      <c r="B26" s="5" t="s">
        <v>155</v>
      </c>
      <c r="C26" s="2">
        <v>46159</v>
      </c>
      <c r="D26" t="s">
        <v>16</v>
      </c>
      <c r="E26">
        <v>0</v>
      </c>
      <c r="F26">
        <v>13.1</v>
      </c>
      <c r="G26">
        <f>SUM(AFerguson[[#This Row],[Award Pts]:[Dist Pts]])</f>
        <v>13.1</v>
      </c>
    </row>
    <row r="27" spans="2:7" x14ac:dyDescent="0.25">
      <c r="B27" s="5" t="s">
        <v>156</v>
      </c>
      <c r="C27" s="2">
        <v>46159</v>
      </c>
      <c r="D27" t="s">
        <v>16</v>
      </c>
      <c r="E27">
        <v>0</v>
      </c>
      <c r="F27">
        <v>3.1</v>
      </c>
      <c r="G27">
        <f>SUM(AFerguson[[#This Row],[Award Pts]:[Dist Pts]])</f>
        <v>3.1</v>
      </c>
    </row>
    <row r="28" spans="2:7" x14ac:dyDescent="0.25">
      <c r="B28" t="s">
        <v>139</v>
      </c>
      <c r="C28" s="2">
        <v>46163</v>
      </c>
      <c r="D28" t="s">
        <v>11</v>
      </c>
      <c r="E28">
        <v>10</v>
      </c>
      <c r="F28">
        <v>3.1</v>
      </c>
      <c r="G28">
        <f>SUM(AFerguson[[#This Row],[Award Pts]:[Dist Pts]])</f>
        <v>13.1</v>
      </c>
    </row>
    <row r="29" spans="2:7" x14ac:dyDescent="0.25">
      <c r="B29" t="s">
        <v>125</v>
      </c>
      <c r="C29" s="2">
        <v>46165</v>
      </c>
      <c r="D29" t="s">
        <v>27</v>
      </c>
      <c r="E29">
        <v>4</v>
      </c>
      <c r="F29">
        <v>3.1</v>
      </c>
      <c r="G29">
        <f>SUM(AFerguson[[#This Row],[Award Pts]:[Dist Pts]])</f>
        <v>7.1</v>
      </c>
    </row>
    <row r="30" spans="2:7" x14ac:dyDescent="0.25">
      <c r="B30" t="s">
        <v>140</v>
      </c>
      <c r="C30" s="2">
        <v>46165</v>
      </c>
      <c r="D30" t="s">
        <v>16</v>
      </c>
      <c r="E30">
        <v>0</v>
      </c>
      <c r="F30">
        <v>3.1</v>
      </c>
      <c r="G30">
        <f>SUM(AFerguson[[#This Row],[Award Pts]:[Dist Pts]])</f>
        <v>3.1</v>
      </c>
    </row>
    <row r="31" spans="2:7" x14ac:dyDescent="0.25">
      <c r="B31" s="5" t="s">
        <v>157</v>
      </c>
      <c r="C31" s="2">
        <v>46170</v>
      </c>
      <c r="D31" t="s">
        <v>16</v>
      </c>
      <c r="E31">
        <v>0</v>
      </c>
      <c r="F31">
        <v>4</v>
      </c>
      <c r="G31">
        <f>SUM(AFerguson[[#This Row],[Award Pts]:[Dist Pts]])</f>
        <v>4</v>
      </c>
    </row>
    <row r="32" spans="2:7" x14ac:dyDescent="0.25">
      <c r="B32" t="s">
        <v>131</v>
      </c>
      <c r="C32" s="2">
        <v>46172</v>
      </c>
      <c r="D32" t="s">
        <v>16</v>
      </c>
      <c r="E32">
        <v>0</v>
      </c>
      <c r="F32">
        <v>4.34</v>
      </c>
      <c r="G32">
        <f>SUM(AFerguson[[#This Row],[Award Pts]:[Dist Pts]])</f>
        <v>4.34</v>
      </c>
    </row>
    <row r="33" spans="2:7" x14ac:dyDescent="0.25">
      <c r="B33" t="s">
        <v>166</v>
      </c>
      <c r="C33" s="2">
        <v>46179</v>
      </c>
      <c r="D33" t="s">
        <v>9</v>
      </c>
      <c r="E33">
        <v>5</v>
      </c>
      <c r="F33">
        <v>3.1</v>
      </c>
      <c r="G33">
        <f>SUM(AFerguson[[#This Row],[Award Pts]:[Dist Pts]])</f>
        <v>8.1</v>
      </c>
    </row>
    <row r="34" spans="2:7" x14ac:dyDescent="0.25">
      <c r="B34" t="s">
        <v>175</v>
      </c>
      <c r="C34" s="2">
        <v>46186</v>
      </c>
      <c r="D34" t="s">
        <v>9</v>
      </c>
      <c r="E34">
        <v>5</v>
      </c>
      <c r="F34">
        <v>3.1</v>
      </c>
      <c r="G34">
        <f>SUM(AFerguson[[#This Row],[Award Pts]:[Dist Pts]])</f>
        <v>8.1</v>
      </c>
    </row>
    <row r="35" spans="2:7" x14ac:dyDescent="0.25">
      <c r="B35" t="s">
        <v>167</v>
      </c>
      <c r="C35" s="2">
        <v>46193</v>
      </c>
      <c r="D35" t="s">
        <v>169</v>
      </c>
      <c r="E35">
        <v>8</v>
      </c>
      <c r="F35">
        <v>2</v>
      </c>
      <c r="G35">
        <f>SUM(AFerguson[[#This Row],[Award Pts]:[Dist Pts]])</f>
        <v>10</v>
      </c>
    </row>
    <row r="36" spans="2:7" x14ac:dyDescent="0.25">
      <c r="B36" t="s">
        <v>179</v>
      </c>
      <c r="C36" s="2">
        <v>46194</v>
      </c>
      <c r="D36" t="s">
        <v>16</v>
      </c>
      <c r="E36">
        <v>0</v>
      </c>
      <c r="F36">
        <v>3.1</v>
      </c>
      <c r="G36">
        <f>SUM(AFerguson[[#This Row],[Award Pts]:[Dist Pts]])</f>
        <v>3.1</v>
      </c>
    </row>
    <row r="37" spans="2:7" x14ac:dyDescent="0.25">
      <c r="B37" t="s">
        <v>193</v>
      </c>
      <c r="C37" s="2">
        <v>46199</v>
      </c>
      <c r="D37" t="s">
        <v>16</v>
      </c>
      <c r="E37">
        <v>0</v>
      </c>
      <c r="F37">
        <v>3.1</v>
      </c>
      <c r="G37">
        <f>SUM(AFerguson[[#This Row],[Award Pts]:[Dist Pts]])</f>
        <v>3.1</v>
      </c>
    </row>
    <row r="38" spans="2:7" x14ac:dyDescent="0.25">
      <c r="B38" t="s">
        <v>180</v>
      </c>
      <c r="C38" s="2">
        <v>46199</v>
      </c>
      <c r="D38" t="s">
        <v>16</v>
      </c>
      <c r="E38">
        <v>0</v>
      </c>
      <c r="F38">
        <v>3.1</v>
      </c>
      <c r="G38">
        <f>SUM(AFerguson[[#This Row],[Award Pts]:[Dist Pts]])</f>
        <v>3.1</v>
      </c>
    </row>
    <row r="39" spans="2:7" x14ac:dyDescent="0.25">
      <c r="B39" t="s">
        <v>236</v>
      </c>
      <c r="C39" s="2">
        <v>46207</v>
      </c>
      <c r="D39" t="s">
        <v>9</v>
      </c>
      <c r="E39">
        <v>5</v>
      </c>
      <c r="F39">
        <v>6.2</v>
      </c>
      <c r="G39">
        <f>SUM(AFerguson[[#This Row],[Award Pts]:[Dist Pts]])</f>
        <v>11.2</v>
      </c>
    </row>
    <row r="40" spans="2:7" x14ac:dyDescent="0.25">
      <c r="B40" t="s">
        <v>225</v>
      </c>
      <c r="C40" s="2">
        <v>46211</v>
      </c>
      <c r="D40" t="s">
        <v>16</v>
      </c>
      <c r="E40">
        <v>0</v>
      </c>
      <c r="F40">
        <v>1</v>
      </c>
      <c r="G40">
        <f>SUM(AFerguson[[#This Row],[Award Pts]:[Dist Pts]])</f>
        <v>1</v>
      </c>
    </row>
    <row r="41" spans="2:7" x14ac:dyDescent="0.25">
      <c r="B41" t="s">
        <v>226</v>
      </c>
      <c r="C41" s="2">
        <v>46211</v>
      </c>
      <c r="D41" t="s">
        <v>237</v>
      </c>
      <c r="E41">
        <v>5</v>
      </c>
      <c r="F41">
        <v>3.1</v>
      </c>
      <c r="G41">
        <f>SUM(AFerguson[[#This Row],[Award Pts]:[Dist Pts]])</f>
        <v>8.1</v>
      </c>
    </row>
    <row r="42" spans="2:7" x14ac:dyDescent="0.25">
      <c r="B42" t="s">
        <v>234</v>
      </c>
      <c r="C42" s="2">
        <v>46214</v>
      </c>
      <c r="D42" t="s">
        <v>9</v>
      </c>
      <c r="E42">
        <v>5</v>
      </c>
      <c r="F42">
        <v>6.2</v>
      </c>
      <c r="G42">
        <f>SUM(AFerguson[[#This Row],[Award Pts]:[Dist Pts]])</f>
        <v>11.2</v>
      </c>
    </row>
    <row r="43" spans="2:7" x14ac:dyDescent="0.25">
      <c r="B43" t="s">
        <v>194</v>
      </c>
      <c r="C43" s="2">
        <v>46214</v>
      </c>
      <c r="D43" t="s">
        <v>21</v>
      </c>
      <c r="E43">
        <v>3</v>
      </c>
      <c r="F43">
        <v>3.1</v>
      </c>
      <c r="G43">
        <f>SUM(AFerguson[[#This Row],[Award Pts]:[Dist Pts]])</f>
        <v>6.1</v>
      </c>
    </row>
    <row r="44" spans="2:7" x14ac:dyDescent="0.25">
      <c r="B44" t="s">
        <v>235</v>
      </c>
      <c r="C44" s="2">
        <v>46220</v>
      </c>
      <c r="D44" t="s">
        <v>9</v>
      </c>
      <c r="E44">
        <v>5</v>
      </c>
      <c r="F44">
        <v>2</v>
      </c>
      <c r="G44">
        <f>SUM(AFerguson[[#This Row],[Award Pts]:[Dist Pts]])</f>
        <v>7</v>
      </c>
    </row>
    <row r="45" spans="2:7" x14ac:dyDescent="0.25">
      <c r="B45" t="s">
        <v>200</v>
      </c>
      <c r="C45" s="2">
        <v>46221</v>
      </c>
      <c r="D45" t="s">
        <v>27</v>
      </c>
      <c r="E45">
        <v>4</v>
      </c>
      <c r="F45">
        <v>8</v>
      </c>
      <c r="G45">
        <f>SUM(AFerguson[[#This Row],[Award Pts]:[Dist Pts]])</f>
        <v>12</v>
      </c>
    </row>
    <row r="46" spans="2:7" x14ac:dyDescent="0.25">
      <c r="B46" t="s">
        <v>202</v>
      </c>
      <c r="C46" s="2">
        <v>46222</v>
      </c>
      <c r="D46" t="s">
        <v>27</v>
      </c>
      <c r="E46">
        <v>4</v>
      </c>
      <c r="F46">
        <v>3.1</v>
      </c>
      <c r="G46">
        <f>SUM(AFerguson[[#This Row],[Award Pts]:[Dist Pts]])</f>
        <v>7.1</v>
      </c>
    </row>
    <row r="47" spans="2:7" x14ac:dyDescent="0.25">
      <c r="B47" t="s">
        <v>203</v>
      </c>
      <c r="C47" s="2">
        <v>46227</v>
      </c>
      <c r="D47" t="s">
        <v>9</v>
      </c>
      <c r="E47">
        <v>5</v>
      </c>
      <c r="F47">
        <v>3.1</v>
      </c>
      <c r="G47">
        <f>SUM(AFerguson[[#This Row],[Award Pts]:[Dist Pts]])</f>
        <v>8.1</v>
      </c>
    </row>
    <row r="48" spans="2:7" x14ac:dyDescent="0.25">
      <c r="B48" t="s">
        <v>205</v>
      </c>
      <c r="C48" s="2">
        <v>46228</v>
      </c>
      <c r="D48" t="s">
        <v>27</v>
      </c>
      <c r="E48">
        <v>4</v>
      </c>
      <c r="F48">
        <v>3.1</v>
      </c>
      <c r="G48">
        <f>SUM(AFerguson[[#This Row],[Award Pts]:[Dist Pts]])</f>
        <v>7.1</v>
      </c>
    </row>
    <row r="49" spans="2:7" x14ac:dyDescent="0.25">
      <c r="B49" t="s">
        <v>5</v>
      </c>
      <c r="C49" s="2"/>
      <c r="E49">
        <f>SUBTOTAL(102,AFerguson[Award Pts])</f>
        <v>44</v>
      </c>
      <c r="G49">
        <f>SUBTOTAL(109,AFerguson[Total])</f>
        <v>330.04</v>
      </c>
    </row>
    <row r="50" spans="2:7" ht="15.75" thickBot="1" x14ac:dyDescent="0.3"/>
    <row r="51" spans="2:7" ht="16.5" thickBot="1" x14ac:dyDescent="0.3">
      <c r="B51" s="6" t="s">
        <v>41</v>
      </c>
      <c r="C51" s="6"/>
      <c r="D51" s="6"/>
      <c r="E51" s="6"/>
      <c r="F51" s="6"/>
      <c r="G51" s="6"/>
    </row>
    <row r="52" spans="2:7" x14ac:dyDescent="0.25">
      <c r="B52" t="s">
        <v>0</v>
      </c>
      <c r="C52" s="2" t="s">
        <v>1</v>
      </c>
      <c r="D52" t="s">
        <v>2</v>
      </c>
      <c r="E52" t="s">
        <v>3</v>
      </c>
      <c r="F52" t="s">
        <v>4</v>
      </c>
      <c r="G52" t="s">
        <v>5</v>
      </c>
    </row>
    <row r="53" spans="2:7" x14ac:dyDescent="0.25">
      <c r="B53" s="1" t="s">
        <v>8</v>
      </c>
      <c r="C53" s="2">
        <v>46033</v>
      </c>
      <c r="D53" t="s">
        <v>16</v>
      </c>
      <c r="E53">
        <v>0</v>
      </c>
      <c r="F53">
        <v>3.1</v>
      </c>
      <c r="G53">
        <f>SUM(DCline[[#This Row],[Award Pts]:[Dist Pts]])</f>
        <v>3.1</v>
      </c>
    </row>
    <row r="54" spans="2:7" x14ac:dyDescent="0.25">
      <c r="B54" t="s">
        <v>42</v>
      </c>
      <c r="C54" s="2">
        <v>46040</v>
      </c>
      <c r="D54" t="s">
        <v>27</v>
      </c>
      <c r="E54">
        <v>4</v>
      </c>
      <c r="F54">
        <v>3.1</v>
      </c>
      <c r="G54">
        <f>SUM(DCline[[#This Row],[Award Pts]:[Dist Pts]])</f>
        <v>7.1</v>
      </c>
    </row>
    <row r="55" spans="2:7" x14ac:dyDescent="0.25">
      <c r="B55" t="s">
        <v>65</v>
      </c>
      <c r="C55" s="2">
        <v>46060</v>
      </c>
      <c r="D55" t="s">
        <v>27</v>
      </c>
      <c r="E55">
        <v>4</v>
      </c>
      <c r="F55">
        <v>3.1</v>
      </c>
      <c r="G55">
        <f>SUM(DCline[[#This Row],[Award Pts]:[Dist Pts]])</f>
        <v>7.1</v>
      </c>
    </row>
    <row r="56" spans="2:7" x14ac:dyDescent="0.25">
      <c r="B56" t="s">
        <v>58</v>
      </c>
      <c r="C56" s="2">
        <v>46068</v>
      </c>
      <c r="D56" t="s">
        <v>27</v>
      </c>
      <c r="E56">
        <v>4</v>
      </c>
      <c r="F56">
        <v>3.1</v>
      </c>
      <c r="G56">
        <f>SUM(DCline[[#This Row],[Award Pts]:[Dist Pts]])</f>
        <v>7.1</v>
      </c>
    </row>
    <row r="57" spans="2:7" x14ac:dyDescent="0.25">
      <c r="B57" t="s">
        <v>54</v>
      </c>
      <c r="C57" s="2">
        <v>46068</v>
      </c>
      <c r="D57" t="s">
        <v>16</v>
      </c>
      <c r="E57">
        <v>0</v>
      </c>
      <c r="F57">
        <v>3.1</v>
      </c>
      <c r="G57">
        <f>SUM(DCline[[#This Row],[Award Pts]:[Dist Pts]])</f>
        <v>3.1</v>
      </c>
    </row>
    <row r="58" spans="2:7" x14ac:dyDescent="0.25">
      <c r="B58" t="s">
        <v>66</v>
      </c>
      <c r="C58" s="2">
        <v>46074</v>
      </c>
      <c r="D58" t="s">
        <v>27</v>
      </c>
      <c r="E58">
        <v>4</v>
      </c>
      <c r="F58">
        <v>3.1</v>
      </c>
      <c r="G58">
        <f>SUM(DCline[[#This Row],[Award Pts]:[Dist Pts]])</f>
        <v>7.1</v>
      </c>
    </row>
    <row r="59" spans="2:7" x14ac:dyDescent="0.25">
      <c r="B59" t="s">
        <v>76</v>
      </c>
      <c r="C59" s="2">
        <v>46082</v>
      </c>
      <c r="D59" t="s">
        <v>16</v>
      </c>
      <c r="E59">
        <v>0</v>
      </c>
      <c r="F59">
        <v>3.1</v>
      </c>
      <c r="G59">
        <f>SUM(DCline[[#This Row],[Award Pts]:[Dist Pts]])</f>
        <v>3.1</v>
      </c>
    </row>
    <row r="60" spans="2:7" x14ac:dyDescent="0.25">
      <c r="B60" t="s">
        <v>73</v>
      </c>
      <c r="C60" s="2">
        <v>46089</v>
      </c>
      <c r="D60" t="s">
        <v>21</v>
      </c>
      <c r="E60">
        <v>3</v>
      </c>
      <c r="F60">
        <v>3.1</v>
      </c>
      <c r="G60">
        <f>SUM(DCline[[#This Row],[Award Pts]:[Dist Pts]])</f>
        <v>6.1</v>
      </c>
    </row>
    <row r="61" spans="2:7" x14ac:dyDescent="0.25">
      <c r="B61" t="s">
        <v>74</v>
      </c>
      <c r="C61" s="2">
        <v>46095</v>
      </c>
      <c r="D61" t="s">
        <v>16</v>
      </c>
      <c r="E61">
        <v>0</v>
      </c>
      <c r="F61">
        <v>3.1</v>
      </c>
      <c r="G61">
        <f>SUM(DCline[[#This Row],[Award Pts]:[Dist Pts]])</f>
        <v>3.1</v>
      </c>
    </row>
    <row r="62" spans="2:7" x14ac:dyDescent="0.25">
      <c r="B62" t="s">
        <v>83</v>
      </c>
      <c r="C62" s="2">
        <v>46096</v>
      </c>
      <c r="D62" t="s">
        <v>16</v>
      </c>
      <c r="E62">
        <v>0</v>
      </c>
      <c r="F62">
        <v>3.1</v>
      </c>
      <c r="G62">
        <f>SUM(DCline[[#This Row],[Award Pts]:[Dist Pts]])</f>
        <v>3.1</v>
      </c>
    </row>
    <row r="63" spans="2:7" x14ac:dyDescent="0.25">
      <c r="B63" t="s">
        <v>97</v>
      </c>
      <c r="C63" s="2">
        <v>46102</v>
      </c>
      <c r="D63" t="s">
        <v>16</v>
      </c>
      <c r="E63">
        <v>0</v>
      </c>
      <c r="F63">
        <v>3.1</v>
      </c>
      <c r="G63">
        <f>SUM(DCline[[#This Row],[Award Pts]:[Dist Pts]])</f>
        <v>3.1</v>
      </c>
    </row>
    <row r="64" spans="2:7" x14ac:dyDescent="0.25">
      <c r="B64" s="1" t="s">
        <v>86</v>
      </c>
      <c r="C64" s="2">
        <v>46109</v>
      </c>
      <c r="D64" t="s">
        <v>27</v>
      </c>
      <c r="E64">
        <v>4</v>
      </c>
      <c r="F64">
        <v>3.1</v>
      </c>
      <c r="G64">
        <f>SUM(DCline[[#This Row],[Award Pts]:[Dist Pts]])</f>
        <v>7.1</v>
      </c>
    </row>
    <row r="65" spans="2:7" x14ac:dyDescent="0.25">
      <c r="B65" t="s">
        <v>90</v>
      </c>
      <c r="C65" s="2">
        <v>46110</v>
      </c>
      <c r="D65" t="s">
        <v>16</v>
      </c>
      <c r="E65">
        <v>0</v>
      </c>
      <c r="F65">
        <v>6.2</v>
      </c>
      <c r="G65">
        <f>SUM(DCline[[#This Row],[Award Pts]:[Dist Pts]])</f>
        <v>6.2</v>
      </c>
    </row>
    <row r="66" spans="2:7" x14ac:dyDescent="0.25">
      <c r="B66" s="1" t="s">
        <v>96</v>
      </c>
      <c r="C66" s="2">
        <v>46110</v>
      </c>
      <c r="D66" t="s">
        <v>16</v>
      </c>
      <c r="E66">
        <v>0</v>
      </c>
      <c r="F66">
        <v>3.1</v>
      </c>
      <c r="G66">
        <f>SUM(DCline[[#This Row],[Award Pts]:[Dist Pts]])</f>
        <v>3.1</v>
      </c>
    </row>
    <row r="67" spans="2:7" x14ac:dyDescent="0.25">
      <c r="B67" t="s">
        <v>99</v>
      </c>
      <c r="C67" s="2">
        <v>46116</v>
      </c>
      <c r="D67" t="s">
        <v>16</v>
      </c>
      <c r="E67">
        <v>0</v>
      </c>
      <c r="F67">
        <v>3.1</v>
      </c>
      <c r="G67">
        <f>SUM(DCline[[#This Row],[Award Pts]:[Dist Pts]])</f>
        <v>3.1</v>
      </c>
    </row>
    <row r="68" spans="2:7" x14ac:dyDescent="0.25">
      <c r="B68" t="s">
        <v>115</v>
      </c>
      <c r="C68" s="2">
        <v>46123</v>
      </c>
      <c r="D68" t="s">
        <v>16</v>
      </c>
      <c r="E68">
        <v>0</v>
      </c>
      <c r="F68">
        <v>20</v>
      </c>
      <c r="G68">
        <f>SUM(DCline[[#This Row],[Award Pts]:[Dist Pts]])</f>
        <v>20</v>
      </c>
    </row>
    <row r="69" spans="2:7" x14ac:dyDescent="0.25">
      <c r="B69" t="s">
        <v>109</v>
      </c>
      <c r="C69" s="2">
        <v>46130</v>
      </c>
      <c r="D69" t="s">
        <v>16</v>
      </c>
      <c r="E69">
        <v>0</v>
      </c>
      <c r="F69">
        <v>13.1</v>
      </c>
      <c r="G69">
        <f>SUM(DCline[[#This Row],[Award Pts]:[Dist Pts]])</f>
        <v>13.1</v>
      </c>
    </row>
    <row r="70" spans="2:7" x14ac:dyDescent="0.25">
      <c r="B70" t="s">
        <v>100</v>
      </c>
      <c r="C70" s="2">
        <v>46137</v>
      </c>
      <c r="D70" t="s">
        <v>16</v>
      </c>
      <c r="E70">
        <v>0</v>
      </c>
      <c r="F70">
        <v>3.1</v>
      </c>
      <c r="G70">
        <f>SUM(DCline[[#This Row],[Award Pts]:[Dist Pts]])</f>
        <v>3.1</v>
      </c>
    </row>
    <row r="71" spans="2:7" x14ac:dyDescent="0.25">
      <c r="B71" t="s">
        <v>107</v>
      </c>
      <c r="C71" s="2">
        <v>46138</v>
      </c>
      <c r="D71" t="s">
        <v>16</v>
      </c>
      <c r="E71">
        <v>0</v>
      </c>
      <c r="F71">
        <v>3.1</v>
      </c>
      <c r="G71">
        <f>SUM(DCline[[#This Row],[Award Pts]:[Dist Pts]])</f>
        <v>3.1</v>
      </c>
    </row>
    <row r="72" spans="2:7" x14ac:dyDescent="0.25">
      <c r="B72" t="s">
        <v>122</v>
      </c>
      <c r="C72" s="2">
        <v>46145</v>
      </c>
      <c r="D72" t="s">
        <v>27</v>
      </c>
      <c r="E72">
        <v>4</v>
      </c>
      <c r="F72">
        <v>2</v>
      </c>
      <c r="G72">
        <f>SUM(DCline[[#This Row],[Award Pts]:[Dist Pts]])</f>
        <v>6</v>
      </c>
    </row>
    <row r="73" spans="2:7" x14ac:dyDescent="0.25">
      <c r="B73" t="s">
        <v>135</v>
      </c>
      <c r="C73" s="2">
        <v>46150</v>
      </c>
      <c r="D73" t="s">
        <v>27</v>
      </c>
      <c r="E73">
        <v>4</v>
      </c>
      <c r="F73">
        <v>2</v>
      </c>
      <c r="G73">
        <f>SUM(DCline[[#This Row],[Award Pts]:[Dist Pts]])</f>
        <v>6</v>
      </c>
    </row>
    <row r="74" spans="2:7" x14ac:dyDescent="0.25">
      <c r="B74" s="5" t="s">
        <v>137</v>
      </c>
      <c r="C74" s="2">
        <v>46151</v>
      </c>
      <c r="D74" t="s">
        <v>16</v>
      </c>
      <c r="E74">
        <v>0</v>
      </c>
      <c r="F74">
        <v>3.1</v>
      </c>
      <c r="G74">
        <f>SUM(DCline[[#This Row],[Award Pts]:[Dist Pts]])</f>
        <v>3.1</v>
      </c>
    </row>
    <row r="75" spans="2:7" x14ac:dyDescent="0.25">
      <c r="B75" t="s">
        <v>136</v>
      </c>
      <c r="C75" s="2">
        <v>46151</v>
      </c>
      <c r="D75" t="s">
        <v>16</v>
      </c>
      <c r="E75">
        <v>0</v>
      </c>
      <c r="F75">
        <v>9</v>
      </c>
      <c r="G75">
        <f>SUM(DCline[[#This Row],[Award Pts]:[Dist Pts]])</f>
        <v>9</v>
      </c>
    </row>
    <row r="76" spans="2:7" x14ac:dyDescent="0.25">
      <c r="B76" s="5" t="s">
        <v>124</v>
      </c>
      <c r="C76" s="2">
        <v>46158</v>
      </c>
      <c r="D76" t="s">
        <v>9</v>
      </c>
      <c r="E76">
        <v>5</v>
      </c>
      <c r="F76">
        <v>3.1</v>
      </c>
      <c r="G76">
        <f>SUM(DCline[[#This Row],[Award Pts]:[Dist Pts]])</f>
        <v>8.1</v>
      </c>
    </row>
    <row r="77" spans="2:7" x14ac:dyDescent="0.25">
      <c r="B77" t="s">
        <v>145</v>
      </c>
      <c r="C77" s="2">
        <v>46158</v>
      </c>
      <c r="D77" t="s">
        <v>16</v>
      </c>
      <c r="E77">
        <v>0</v>
      </c>
      <c r="F77">
        <v>3.1</v>
      </c>
      <c r="G77">
        <f>SUM(DCline[[#This Row],[Award Pts]:[Dist Pts]])</f>
        <v>3.1</v>
      </c>
    </row>
    <row r="78" spans="2:7" x14ac:dyDescent="0.25">
      <c r="B78" t="s">
        <v>163</v>
      </c>
      <c r="C78" s="2">
        <v>46159</v>
      </c>
      <c r="D78" t="s">
        <v>16</v>
      </c>
      <c r="E78">
        <v>0</v>
      </c>
      <c r="F78">
        <v>3.1</v>
      </c>
      <c r="G78">
        <f>SUM(DCline[[#This Row],[Award Pts]:[Dist Pts]])</f>
        <v>3.1</v>
      </c>
    </row>
    <row r="79" spans="2:7" x14ac:dyDescent="0.25">
      <c r="B79" t="s">
        <v>125</v>
      </c>
      <c r="C79" s="2">
        <v>46165</v>
      </c>
      <c r="D79" t="s">
        <v>16</v>
      </c>
      <c r="E79">
        <v>0</v>
      </c>
      <c r="F79">
        <v>3.1</v>
      </c>
      <c r="G79">
        <f>SUM(DCline[[#This Row],[Award Pts]:[Dist Pts]])</f>
        <v>3.1</v>
      </c>
    </row>
    <row r="80" spans="2:7" x14ac:dyDescent="0.25">
      <c r="B80" t="s">
        <v>140</v>
      </c>
      <c r="C80" s="2">
        <v>46165</v>
      </c>
      <c r="D80" t="s">
        <v>16</v>
      </c>
      <c r="E80">
        <v>0</v>
      </c>
      <c r="F80">
        <v>3.1</v>
      </c>
      <c r="G80">
        <f>SUM(DCline[[#This Row],[Award Pts]:[Dist Pts]])</f>
        <v>3.1</v>
      </c>
    </row>
    <row r="81" spans="2:7" x14ac:dyDescent="0.25">
      <c r="B81" s="5" t="s">
        <v>164</v>
      </c>
      <c r="C81" s="2">
        <v>46170</v>
      </c>
      <c r="D81" t="s">
        <v>16</v>
      </c>
      <c r="E81">
        <v>0</v>
      </c>
      <c r="F81">
        <v>4</v>
      </c>
      <c r="G81">
        <f>SUM(DCline[[#This Row],[Award Pts]:[Dist Pts]])</f>
        <v>4</v>
      </c>
    </row>
    <row r="82" spans="2:7" x14ac:dyDescent="0.25">
      <c r="B82" t="s">
        <v>143</v>
      </c>
      <c r="C82" s="2">
        <v>46172</v>
      </c>
      <c r="D82" t="s">
        <v>21</v>
      </c>
      <c r="E82">
        <v>3</v>
      </c>
      <c r="F82">
        <v>3.1</v>
      </c>
      <c r="G82">
        <f>SUM(DCline[[#This Row],[Award Pts]:[Dist Pts]])</f>
        <v>6.1</v>
      </c>
    </row>
    <row r="83" spans="2:7" x14ac:dyDescent="0.25">
      <c r="B83" t="s">
        <v>188</v>
      </c>
      <c r="C83" s="2">
        <v>46180</v>
      </c>
      <c r="D83" t="s">
        <v>16</v>
      </c>
      <c r="E83">
        <v>0</v>
      </c>
      <c r="F83">
        <v>10</v>
      </c>
      <c r="G83">
        <f>SUM(DCline[[#This Row],[Award Pts]:[Dist Pts]])</f>
        <v>10</v>
      </c>
    </row>
    <row r="84" spans="2:7" x14ac:dyDescent="0.25">
      <c r="B84" t="s">
        <v>175</v>
      </c>
      <c r="C84" s="2">
        <v>46186</v>
      </c>
      <c r="D84" t="s">
        <v>21</v>
      </c>
      <c r="E84">
        <v>3</v>
      </c>
      <c r="F84">
        <v>3.1</v>
      </c>
      <c r="G84">
        <f>SUM(DCline[[#This Row],[Award Pts]:[Dist Pts]])</f>
        <v>6.1</v>
      </c>
    </row>
    <row r="85" spans="2:7" x14ac:dyDescent="0.25">
      <c r="B85" t="s">
        <v>167</v>
      </c>
      <c r="C85" s="2">
        <v>46193</v>
      </c>
      <c r="D85" t="s">
        <v>9</v>
      </c>
      <c r="E85">
        <v>5</v>
      </c>
      <c r="F85">
        <v>2</v>
      </c>
      <c r="G85">
        <f>SUM(DCline[[#This Row],[Award Pts]:[Dist Pts]])</f>
        <v>7</v>
      </c>
    </row>
    <row r="86" spans="2:7" x14ac:dyDescent="0.25">
      <c r="B86" t="s">
        <v>192</v>
      </c>
      <c r="C86" s="2">
        <v>46200</v>
      </c>
      <c r="D86" t="s">
        <v>16</v>
      </c>
      <c r="E86">
        <v>0</v>
      </c>
      <c r="F86">
        <v>3.1</v>
      </c>
      <c r="G86">
        <f>SUM(DCline[[#This Row],[Award Pts]:[Dist Pts]])</f>
        <v>3.1</v>
      </c>
    </row>
    <row r="87" spans="2:7" x14ac:dyDescent="0.25">
      <c r="B87" t="s">
        <v>201</v>
      </c>
      <c r="C87" s="2">
        <v>46207</v>
      </c>
      <c r="D87" t="s">
        <v>21</v>
      </c>
      <c r="E87">
        <v>3</v>
      </c>
      <c r="F87">
        <v>3.1</v>
      </c>
      <c r="G87">
        <f>SUM(DCline[[#This Row],[Award Pts]:[Dist Pts]])</f>
        <v>6.1</v>
      </c>
    </row>
    <row r="88" spans="2:7" x14ac:dyDescent="0.25">
      <c r="B88" t="s">
        <v>234</v>
      </c>
      <c r="C88" s="2">
        <v>46214</v>
      </c>
      <c r="D88" t="s">
        <v>27</v>
      </c>
      <c r="E88">
        <v>4</v>
      </c>
      <c r="F88">
        <v>6.2</v>
      </c>
      <c r="G88">
        <f>SUM(DCline[[#This Row],[Award Pts]:[Dist Pts]])</f>
        <v>10.199999999999999</v>
      </c>
    </row>
    <row r="89" spans="2:7" x14ac:dyDescent="0.25">
      <c r="B89" t="s">
        <v>194</v>
      </c>
      <c r="C89" s="2">
        <v>46214</v>
      </c>
      <c r="D89" t="s">
        <v>16</v>
      </c>
      <c r="E89">
        <v>0</v>
      </c>
      <c r="F89">
        <v>3.1</v>
      </c>
      <c r="G89">
        <f>SUM(DCline[[#This Row],[Award Pts]:[Dist Pts]])</f>
        <v>3.1</v>
      </c>
    </row>
    <row r="90" spans="2:7" x14ac:dyDescent="0.25">
      <c r="B90" t="s">
        <v>235</v>
      </c>
      <c r="C90" s="2">
        <v>46220</v>
      </c>
      <c r="D90" t="s">
        <v>27</v>
      </c>
      <c r="E90">
        <v>4</v>
      </c>
      <c r="F90">
        <v>2</v>
      </c>
      <c r="G90">
        <f>SUM(DCline[[#This Row],[Award Pts]:[Dist Pts]])</f>
        <v>6</v>
      </c>
    </row>
    <row r="91" spans="2:7" x14ac:dyDescent="0.25">
      <c r="B91" t="s">
        <v>200</v>
      </c>
      <c r="C91" s="2">
        <v>46221</v>
      </c>
      <c r="D91" t="s">
        <v>197</v>
      </c>
      <c r="E91">
        <v>2</v>
      </c>
      <c r="F91">
        <v>8</v>
      </c>
      <c r="G91">
        <f>SUM(DCline[[#This Row],[Award Pts]:[Dist Pts]])</f>
        <v>10</v>
      </c>
    </row>
    <row r="92" spans="2:7" x14ac:dyDescent="0.25">
      <c r="B92" t="s">
        <v>202</v>
      </c>
      <c r="C92" s="2">
        <v>46222</v>
      </c>
      <c r="D92" t="s">
        <v>16</v>
      </c>
      <c r="E92">
        <v>0</v>
      </c>
      <c r="F92">
        <v>3.1</v>
      </c>
      <c r="G92">
        <f>SUM(DCline[[#This Row],[Award Pts]:[Dist Pts]])</f>
        <v>3.1</v>
      </c>
    </row>
    <row r="93" spans="2:7" x14ac:dyDescent="0.25">
      <c r="B93" t="s">
        <v>205</v>
      </c>
      <c r="C93" s="2">
        <v>46228</v>
      </c>
      <c r="D93" t="s">
        <v>16</v>
      </c>
      <c r="E93">
        <v>0</v>
      </c>
      <c r="F93">
        <v>3.1</v>
      </c>
      <c r="G93">
        <f>SUM(DCline[[#This Row],[Award Pts]:[Dist Pts]])</f>
        <v>3.1</v>
      </c>
    </row>
    <row r="94" spans="2:7" x14ac:dyDescent="0.25">
      <c r="B94" t="s">
        <v>203</v>
      </c>
      <c r="C94" s="2">
        <v>46227</v>
      </c>
      <c r="D94" t="s">
        <v>27</v>
      </c>
      <c r="E94">
        <v>4</v>
      </c>
      <c r="F94">
        <v>3.1</v>
      </c>
      <c r="G94">
        <f>SUM(DCline[[#This Row],[Award Pts]:[Dist Pts]])</f>
        <v>7.1</v>
      </c>
    </row>
    <row r="95" spans="2:7" x14ac:dyDescent="0.25">
      <c r="B95" t="s">
        <v>5</v>
      </c>
      <c r="C95" s="2"/>
      <c r="E95">
        <f>SUBTOTAL(102,DCline[Award Pts])</f>
        <v>42</v>
      </c>
      <c r="G95">
        <f>SUBTOTAL(109,DCline[Total])</f>
        <v>241.49999999999989</v>
      </c>
    </row>
    <row r="96" spans="2:7" ht="21" thickBot="1" x14ac:dyDescent="0.35">
      <c r="B96" s="3"/>
      <c r="C96" s="3"/>
      <c r="D96" s="3"/>
      <c r="E96" s="3"/>
      <c r="F96" s="3"/>
      <c r="G96" s="3"/>
    </row>
    <row r="97" spans="2:7" ht="16.5" thickBot="1" x14ac:dyDescent="0.3">
      <c r="B97" s="6" t="s">
        <v>24</v>
      </c>
      <c r="C97" s="6"/>
      <c r="D97" s="6"/>
      <c r="E97" s="6"/>
      <c r="F97" s="6"/>
      <c r="G97" s="6"/>
    </row>
    <row r="98" spans="2:7" x14ac:dyDescent="0.25">
      <c r="B98" t="s">
        <v>0</v>
      </c>
      <c r="C98" s="2" t="s">
        <v>1</v>
      </c>
      <c r="D98" t="s">
        <v>2</v>
      </c>
      <c r="E98" t="s">
        <v>3</v>
      </c>
      <c r="F98" t="s">
        <v>4</v>
      </c>
      <c r="G98" t="s">
        <v>5</v>
      </c>
    </row>
    <row r="99" spans="2:7" x14ac:dyDescent="0.25">
      <c r="B99" s="1" t="s">
        <v>8</v>
      </c>
      <c r="C99" s="2">
        <v>46033</v>
      </c>
      <c r="D99" t="s">
        <v>9</v>
      </c>
      <c r="E99">
        <v>5</v>
      </c>
      <c r="F99">
        <v>3.1</v>
      </c>
      <c r="G99">
        <f>SUM(PAddis[[#This Row],[Award Pts]:[Dist Pts]])</f>
        <v>8.1</v>
      </c>
    </row>
    <row r="100" spans="2:7" x14ac:dyDescent="0.25">
      <c r="B100" t="s">
        <v>53</v>
      </c>
      <c r="C100" s="2">
        <v>46068</v>
      </c>
      <c r="D100" t="s">
        <v>55</v>
      </c>
      <c r="E100">
        <v>4</v>
      </c>
      <c r="F100">
        <v>3.1</v>
      </c>
      <c r="G100">
        <f>SUM(PAddis[[#This Row],[Award Pts]:[Dist Pts]])</f>
        <v>7.1</v>
      </c>
    </row>
    <row r="101" spans="2:7" x14ac:dyDescent="0.25">
      <c r="B101" t="s">
        <v>73</v>
      </c>
      <c r="C101" s="2">
        <v>46089</v>
      </c>
      <c r="D101" t="s">
        <v>9</v>
      </c>
      <c r="E101">
        <v>5</v>
      </c>
      <c r="F101">
        <v>3.1</v>
      </c>
      <c r="G101">
        <f>SUM(PAddis[[#This Row],[Award Pts]:[Dist Pts]])</f>
        <v>8.1</v>
      </c>
    </row>
    <row r="102" spans="2:7" x14ac:dyDescent="0.25">
      <c r="B102" t="s">
        <v>74</v>
      </c>
      <c r="C102" s="2">
        <v>46095</v>
      </c>
      <c r="D102" t="s">
        <v>9</v>
      </c>
      <c r="E102">
        <v>5</v>
      </c>
      <c r="F102">
        <v>3.1</v>
      </c>
      <c r="G102">
        <f>SUM(PAddis[[#This Row],[Award Pts]:[Dist Pts]])</f>
        <v>8.1</v>
      </c>
    </row>
    <row r="103" spans="2:7" x14ac:dyDescent="0.25">
      <c r="B103" s="1" t="s">
        <v>86</v>
      </c>
      <c r="C103" s="2">
        <v>46109</v>
      </c>
      <c r="D103" t="s">
        <v>91</v>
      </c>
      <c r="E103">
        <v>6</v>
      </c>
      <c r="F103">
        <v>3.1</v>
      </c>
      <c r="G103">
        <f>SUM(PAddis[[#This Row],[Award Pts]:[Dist Pts]])</f>
        <v>9.1</v>
      </c>
    </row>
    <row r="104" spans="2:7" x14ac:dyDescent="0.25">
      <c r="B104" t="s">
        <v>99</v>
      </c>
      <c r="C104" s="2">
        <v>46116</v>
      </c>
      <c r="D104" t="s">
        <v>27</v>
      </c>
      <c r="E104">
        <v>4</v>
      </c>
      <c r="F104">
        <v>3.1</v>
      </c>
      <c r="G104">
        <f>SUM(PAddis[[#This Row],[Award Pts]:[Dist Pts]])</f>
        <v>7.1</v>
      </c>
    </row>
    <row r="105" spans="2:7" x14ac:dyDescent="0.25">
      <c r="B105" t="s">
        <v>101</v>
      </c>
      <c r="C105" s="2">
        <v>46137</v>
      </c>
      <c r="D105" t="s">
        <v>16</v>
      </c>
      <c r="E105">
        <v>0</v>
      </c>
      <c r="F105">
        <v>13.1</v>
      </c>
      <c r="G105">
        <f>SUM(PAddis[[#This Row],[Award Pts]:[Dist Pts]])</f>
        <v>13.1</v>
      </c>
    </row>
    <row r="106" spans="2:7" x14ac:dyDescent="0.25">
      <c r="B106" t="s">
        <v>102</v>
      </c>
      <c r="C106" s="2">
        <v>46138</v>
      </c>
      <c r="D106" t="s">
        <v>16</v>
      </c>
      <c r="E106">
        <v>0</v>
      </c>
      <c r="F106">
        <v>3.1</v>
      </c>
      <c r="G106">
        <f>SUM(PAddis[[#This Row],[Award Pts]:[Dist Pts]])</f>
        <v>3.1</v>
      </c>
    </row>
    <row r="107" spans="2:7" x14ac:dyDescent="0.25">
      <c r="B107" t="s">
        <v>122</v>
      </c>
      <c r="C107" s="2">
        <v>46145</v>
      </c>
      <c r="D107" t="s">
        <v>9</v>
      </c>
      <c r="E107">
        <v>5</v>
      </c>
      <c r="F107">
        <v>2</v>
      </c>
      <c r="G107">
        <f>SUM(PAddis[[#This Row],[Award Pts]:[Dist Pts]])</f>
        <v>7</v>
      </c>
    </row>
    <row r="108" spans="2:7" x14ac:dyDescent="0.25">
      <c r="B108" s="5" t="s">
        <v>129</v>
      </c>
      <c r="C108" s="2">
        <v>46151</v>
      </c>
      <c r="D108" t="s">
        <v>87</v>
      </c>
      <c r="E108">
        <v>8</v>
      </c>
      <c r="F108">
        <v>3.1</v>
      </c>
      <c r="G108">
        <f>SUM(PAddis[[#This Row],[Award Pts]:[Dist Pts]])</f>
        <v>11.1</v>
      </c>
    </row>
    <row r="109" spans="2:7" x14ac:dyDescent="0.25">
      <c r="B109" t="s">
        <v>125</v>
      </c>
      <c r="C109" s="2">
        <v>46165</v>
      </c>
      <c r="D109" t="s">
        <v>9</v>
      </c>
      <c r="E109">
        <v>5</v>
      </c>
      <c r="F109">
        <v>3.1</v>
      </c>
      <c r="G109">
        <f>SUM(PAddis[[#This Row],[Award Pts]:[Dist Pts]])</f>
        <v>8.1</v>
      </c>
    </row>
    <row r="110" spans="2:7" x14ac:dyDescent="0.25">
      <c r="B110" t="s">
        <v>133</v>
      </c>
      <c r="C110" s="2">
        <v>46170</v>
      </c>
      <c r="D110" t="s">
        <v>16</v>
      </c>
      <c r="E110">
        <v>0</v>
      </c>
      <c r="F110">
        <v>3.1</v>
      </c>
      <c r="G110">
        <f>SUM(PAddis[[#This Row],[Award Pts]:[Dist Pts]])</f>
        <v>3.1</v>
      </c>
    </row>
    <row r="111" spans="2:7" x14ac:dyDescent="0.25">
      <c r="B111" t="s">
        <v>131</v>
      </c>
      <c r="C111" s="2">
        <v>46172</v>
      </c>
      <c r="D111" t="s">
        <v>16</v>
      </c>
      <c r="E111">
        <v>0</v>
      </c>
      <c r="F111">
        <v>4.34</v>
      </c>
      <c r="G111">
        <f>SUM(PAddis[[#This Row],[Award Pts]:[Dist Pts]])</f>
        <v>4.34</v>
      </c>
    </row>
    <row r="112" spans="2:7" x14ac:dyDescent="0.25">
      <c r="B112" t="s">
        <v>166</v>
      </c>
      <c r="C112" s="2">
        <v>46179</v>
      </c>
      <c r="D112" t="s">
        <v>87</v>
      </c>
      <c r="E112">
        <v>8</v>
      </c>
      <c r="F112">
        <v>3.1</v>
      </c>
      <c r="G112">
        <f>SUM(PAddis[[#This Row],[Award Pts]:[Dist Pts]])</f>
        <v>11.1</v>
      </c>
    </row>
    <row r="113" spans="2:7" x14ac:dyDescent="0.25">
      <c r="B113" t="s">
        <v>175</v>
      </c>
      <c r="C113" s="2">
        <v>46186</v>
      </c>
      <c r="D113" t="s">
        <v>87</v>
      </c>
      <c r="E113">
        <v>8</v>
      </c>
      <c r="F113">
        <v>3.1</v>
      </c>
      <c r="G113">
        <f>SUM(PAddis[[#This Row],[Award Pts]:[Dist Pts]])</f>
        <v>11.1</v>
      </c>
    </row>
    <row r="114" spans="2:7" x14ac:dyDescent="0.25">
      <c r="B114" t="s">
        <v>170</v>
      </c>
      <c r="C114" s="2">
        <v>46193</v>
      </c>
      <c r="D114" t="s">
        <v>169</v>
      </c>
      <c r="E114">
        <v>8</v>
      </c>
      <c r="F114">
        <v>6.2</v>
      </c>
      <c r="G114">
        <f>SUM(PAddis[[#This Row],[Award Pts]:[Dist Pts]])</f>
        <v>14.2</v>
      </c>
    </row>
    <row r="115" spans="2:7" x14ac:dyDescent="0.25">
      <c r="B115" t="s">
        <v>192</v>
      </c>
      <c r="C115" s="2">
        <v>46200</v>
      </c>
      <c r="D115" t="s">
        <v>9</v>
      </c>
      <c r="E115">
        <v>5</v>
      </c>
      <c r="F115">
        <v>3.1</v>
      </c>
      <c r="G115">
        <f>SUM(PAddis[[#This Row],[Award Pts]:[Dist Pts]])</f>
        <v>8.1</v>
      </c>
    </row>
    <row r="116" spans="2:7" x14ac:dyDescent="0.25">
      <c r="B116" t="s">
        <v>195</v>
      </c>
      <c r="C116" s="2">
        <v>46207</v>
      </c>
      <c r="D116" t="s">
        <v>9</v>
      </c>
      <c r="E116">
        <v>5</v>
      </c>
      <c r="F116">
        <v>3.1</v>
      </c>
      <c r="G116">
        <f>SUM(PAddis[[#This Row],[Award Pts]:[Dist Pts]])</f>
        <v>8.1</v>
      </c>
    </row>
    <row r="117" spans="2:7" x14ac:dyDescent="0.25">
      <c r="B117" t="s">
        <v>194</v>
      </c>
      <c r="C117" s="2">
        <v>46214</v>
      </c>
      <c r="D117" t="s">
        <v>27</v>
      </c>
      <c r="E117">
        <v>4</v>
      </c>
      <c r="F117">
        <v>3.1</v>
      </c>
      <c r="G117">
        <f>SUM(PAddis[[#This Row],[Award Pts]:[Dist Pts]])</f>
        <v>7.1</v>
      </c>
    </row>
    <row r="118" spans="2:7" x14ac:dyDescent="0.25">
      <c r="B118" t="s">
        <v>200</v>
      </c>
      <c r="C118" s="2">
        <v>46221</v>
      </c>
      <c r="D118" t="s">
        <v>9</v>
      </c>
      <c r="E118">
        <v>5</v>
      </c>
      <c r="F118">
        <v>8</v>
      </c>
      <c r="G118">
        <f>SUM(PAddis[[#This Row],[Award Pts]:[Dist Pts]])</f>
        <v>13</v>
      </c>
    </row>
    <row r="119" spans="2:7" x14ac:dyDescent="0.25">
      <c r="B119" t="s">
        <v>5</v>
      </c>
      <c r="C119" s="2"/>
      <c r="E119">
        <f>SUBTOTAL(102,PAddis[Award Pts])</f>
        <v>20</v>
      </c>
      <c r="G119">
        <f>SUBTOTAL(109,PAddis[Total])</f>
        <v>170.13999999999996</v>
      </c>
    </row>
    <row r="120" spans="2:7" ht="15.75" thickBot="1" x14ac:dyDescent="0.3"/>
    <row r="121" spans="2:7" ht="16.5" thickBot="1" x14ac:dyDescent="0.3">
      <c r="B121" s="6" t="s">
        <v>44</v>
      </c>
      <c r="C121" s="6"/>
      <c r="D121" s="6"/>
      <c r="E121" s="6"/>
      <c r="F121" s="6"/>
      <c r="G121" s="6"/>
    </row>
    <row r="122" spans="2:7" x14ac:dyDescent="0.25">
      <c r="B122" t="s">
        <v>0</v>
      </c>
      <c r="C122" s="2" t="s">
        <v>1</v>
      </c>
      <c r="D122" t="s">
        <v>2</v>
      </c>
      <c r="E122" t="s">
        <v>3</v>
      </c>
      <c r="F122" t="s">
        <v>4</v>
      </c>
      <c r="G122" t="s">
        <v>5</v>
      </c>
    </row>
    <row r="123" spans="2:7" x14ac:dyDescent="0.25">
      <c r="B123" t="s">
        <v>74</v>
      </c>
      <c r="C123" s="2">
        <v>46095</v>
      </c>
      <c r="D123" t="s">
        <v>9</v>
      </c>
      <c r="E123">
        <v>5</v>
      </c>
      <c r="F123">
        <v>3.1</v>
      </c>
      <c r="G123">
        <f>SUM(JMartinR[[#This Row],[Award Pts]:[Dist Pts]])</f>
        <v>8.1</v>
      </c>
    </row>
    <row r="124" spans="2:7" x14ac:dyDescent="0.25">
      <c r="B124" t="s">
        <v>99</v>
      </c>
      <c r="C124" s="2">
        <v>46116</v>
      </c>
      <c r="D124" t="s">
        <v>9</v>
      </c>
      <c r="E124">
        <v>5</v>
      </c>
      <c r="F124">
        <v>3.1</v>
      </c>
      <c r="G124">
        <f>SUM(JMartinR[[#This Row],[Award Pts]:[Dist Pts]])</f>
        <v>8.1</v>
      </c>
    </row>
    <row r="125" spans="2:7" x14ac:dyDescent="0.25">
      <c r="B125" t="s">
        <v>114</v>
      </c>
      <c r="C125" s="2">
        <v>46130</v>
      </c>
      <c r="D125" t="s">
        <v>11</v>
      </c>
      <c r="E125">
        <v>10</v>
      </c>
      <c r="F125">
        <v>3.1</v>
      </c>
      <c r="G125">
        <f>SUM(JMartinR[[#This Row],[Award Pts]:[Dist Pts]])</f>
        <v>13.1</v>
      </c>
    </row>
    <row r="126" spans="2:7" x14ac:dyDescent="0.25">
      <c r="B126" s="5" t="s">
        <v>130</v>
      </c>
      <c r="C126" s="2">
        <v>46144</v>
      </c>
      <c r="D126" t="s">
        <v>21</v>
      </c>
      <c r="E126">
        <v>3</v>
      </c>
      <c r="F126">
        <v>6.2</v>
      </c>
      <c r="G126">
        <f>SUM(JMartinR[[#This Row],[Award Pts]:[Dist Pts]])</f>
        <v>9.1999999999999993</v>
      </c>
    </row>
    <row r="127" spans="2:7" x14ac:dyDescent="0.25">
      <c r="B127" s="5" t="s">
        <v>129</v>
      </c>
      <c r="C127" s="2">
        <v>46151</v>
      </c>
      <c r="D127" t="s">
        <v>18</v>
      </c>
      <c r="E127">
        <v>9</v>
      </c>
      <c r="F127">
        <v>3.1</v>
      </c>
      <c r="G127">
        <f>SUM(JMartinR[[#This Row],[Award Pts]:[Dist Pts]])</f>
        <v>12.1</v>
      </c>
    </row>
    <row r="128" spans="2:7" x14ac:dyDescent="0.25">
      <c r="B128" t="s">
        <v>131</v>
      </c>
      <c r="C128" s="2">
        <v>46172</v>
      </c>
      <c r="D128" t="s">
        <v>9</v>
      </c>
      <c r="E128">
        <v>5</v>
      </c>
      <c r="F128">
        <v>4.34</v>
      </c>
      <c r="G128">
        <f>SUM(JMartinR[[#This Row],[Award Pts]:[Dist Pts]])</f>
        <v>9.34</v>
      </c>
    </row>
    <row r="129" spans="2:7" x14ac:dyDescent="0.25">
      <c r="B129" s="5" t="s">
        <v>132</v>
      </c>
      <c r="C129" s="2">
        <v>46172</v>
      </c>
      <c r="D129" t="s">
        <v>11</v>
      </c>
      <c r="E129">
        <v>10</v>
      </c>
      <c r="F129">
        <v>6.2</v>
      </c>
      <c r="G129">
        <f>SUM(JMartinR[[#This Row],[Award Pts]:[Dist Pts]])</f>
        <v>16.2</v>
      </c>
    </row>
    <row r="130" spans="2:7" x14ac:dyDescent="0.25">
      <c r="B130" t="s">
        <v>182</v>
      </c>
      <c r="C130" s="2">
        <v>46179</v>
      </c>
      <c r="D130" t="s">
        <v>18</v>
      </c>
      <c r="E130">
        <v>9</v>
      </c>
      <c r="F130">
        <v>6.2</v>
      </c>
      <c r="G130">
        <f>SUM(JMartinR[[#This Row],[Award Pts]:[Dist Pts]])</f>
        <v>15.2</v>
      </c>
    </row>
    <row r="131" spans="2:7" x14ac:dyDescent="0.25">
      <c r="B131" t="s">
        <v>170</v>
      </c>
      <c r="C131" s="2">
        <v>46193</v>
      </c>
      <c r="D131" t="s">
        <v>9</v>
      </c>
      <c r="E131">
        <v>5</v>
      </c>
      <c r="F131">
        <v>6.2</v>
      </c>
      <c r="G131">
        <f>SUM(JMartinR[[#This Row],[Award Pts]:[Dist Pts]])</f>
        <v>11.2</v>
      </c>
    </row>
    <row r="132" spans="2:7" x14ac:dyDescent="0.25">
      <c r="B132" t="s">
        <v>192</v>
      </c>
      <c r="C132" s="2">
        <v>46200</v>
      </c>
      <c r="D132" t="s">
        <v>18</v>
      </c>
      <c r="E132">
        <v>4</v>
      </c>
      <c r="F132">
        <v>3.1</v>
      </c>
      <c r="G132">
        <f>SUM(JMartinR[[#This Row],[Award Pts]:[Dist Pts]])</f>
        <v>7.1</v>
      </c>
    </row>
    <row r="133" spans="2:7" x14ac:dyDescent="0.25">
      <c r="B133" t="s">
        <v>238</v>
      </c>
      <c r="C133" s="2">
        <v>46214</v>
      </c>
      <c r="D133" t="s">
        <v>9</v>
      </c>
      <c r="E133">
        <v>5</v>
      </c>
      <c r="F133">
        <v>3.1</v>
      </c>
      <c r="G133">
        <f>SUM(JMartinR[[#This Row],[Award Pts]:[Dist Pts]])</f>
        <v>8.1</v>
      </c>
    </row>
    <row r="134" spans="2:7" x14ac:dyDescent="0.25">
      <c r="B134" t="s">
        <v>5</v>
      </c>
      <c r="C134" s="2"/>
      <c r="E134">
        <f>SUBTOTAL(102,JMartinR[Award Pts])</f>
        <v>11</v>
      </c>
      <c r="G134">
        <f>SUBTOTAL(109,JMartinR[Total])</f>
        <v>117.74</v>
      </c>
    </row>
    <row r="135" spans="2:7" ht="15.75" thickBot="1" x14ac:dyDescent="0.3"/>
    <row r="136" spans="2:7" ht="16.5" thickBot="1" x14ac:dyDescent="0.3">
      <c r="B136" s="6" t="s">
        <v>39</v>
      </c>
      <c r="C136" s="6"/>
      <c r="D136" s="6"/>
      <c r="E136" s="6"/>
      <c r="F136" s="6"/>
      <c r="G136" s="6"/>
    </row>
    <row r="137" spans="2:7" x14ac:dyDescent="0.25">
      <c r="B137" t="s">
        <v>0</v>
      </c>
      <c r="C137" s="2" t="s">
        <v>1</v>
      </c>
      <c r="D137" t="s">
        <v>2</v>
      </c>
      <c r="E137" t="s">
        <v>3</v>
      </c>
      <c r="F137" t="s">
        <v>4</v>
      </c>
      <c r="G137" t="s">
        <v>5</v>
      </c>
    </row>
    <row r="138" spans="2:7" x14ac:dyDescent="0.25">
      <c r="B138" s="1" t="s">
        <v>40</v>
      </c>
      <c r="C138" s="2">
        <v>46033</v>
      </c>
      <c r="D138" t="s">
        <v>16</v>
      </c>
      <c r="E138">
        <v>0</v>
      </c>
      <c r="F138">
        <v>3.1</v>
      </c>
      <c r="G138">
        <f>SUM(DAddis[[#This Row],[Award Pts]:[Dist Pts]])</f>
        <v>3.1</v>
      </c>
    </row>
    <row r="139" spans="2:7" x14ac:dyDescent="0.25">
      <c r="B139" t="s">
        <v>53</v>
      </c>
      <c r="C139" s="2">
        <v>46068</v>
      </c>
      <c r="D139" t="s">
        <v>27</v>
      </c>
      <c r="E139">
        <v>4</v>
      </c>
      <c r="F139">
        <v>3.1</v>
      </c>
      <c r="G139">
        <f>SUM(DAddis[[#This Row],[Award Pts]:[Dist Pts]])</f>
        <v>7.1</v>
      </c>
    </row>
    <row r="140" spans="2:7" x14ac:dyDescent="0.25">
      <c r="B140" t="s">
        <v>80</v>
      </c>
      <c r="C140" s="2">
        <v>46089</v>
      </c>
      <c r="D140" t="s">
        <v>16</v>
      </c>
      <c r="E140">
        <v>0</v>
      </c>
      <c r="F140">
        <v>3.1</v>
      </c>
      <c r="G140">
        <f>SUM(DAddis[[#This Row],[Award Pts]:[Dist Pts]])</f>
        <v>3.1</v>
      </c>
    </row>
    <row r="141" spans="2:7" x14ac:dyDescent="0.25">
      <c r="B141" t="s">
        <v>74</v>
      </c>
      <c r="C141" s="2">
        <v>46095</v>
      </c>
      <c r="D141" t="s">
        <v>16</v>
      </c>
      <c r="E141">
        <v>0</v>
      </c>
      <c r="F141">
        <v>3.1</v>
      </c>
      <c r="G141">
        <f>SUM(DAddis[[#This Row],[Award Pts]:[Dist Pts]])</f>
        <v>3.1</v>
      </c>
    </row>
    <row r="142" spans="2:7" x14ac:dyDescent="0.25">
      <c r="B142" t="s">
        <v>99</v>
      </c>
      <c r="C142" s="2">
        <v>46116</v>
      </c>
      <c r="D142" t="s">
        <v>16</v>
      </c>
      <c r="E142">
        <v>0</v>
      </c>
      <c r="F142">
        <v>3.1</v>
      </c>
      <c r="G142">
        <f>SUM(DAddis[[#This Row],[Award Pts]:[Dist Pts]])</f>
        <v>3.1</v>
      </c>
    </row>
    <row r="143" spans="2:7" x14ac:dyDescent="0.25">
      <c r="B143" t="s">
        <v>101</v>
      </c>
      <c r="C143" s="2">
        <v>46137</v>
      </c>
      <c r="D143" t="s">
        <v>16</v>
      </c>
      <c r="E143">
        <v>0</v>
      </c>
      <c r="F143">
        <v>13.1</v>
      </c>
      <c r="G143">
        <f>SUM(DAddis[[#This Row],[Award Pts]:[Dist Pts]])</f>
        <v>13.1</v>
      </c>
    </row>
    <row r="144" spans="2:7" x14ac:dyDescent="0.25">
      <c r="B144" t="s">
        <v>122</v>
      </c>
      <c r="C144" s="2">
        <v>46145</v>
      </c>
      <c r="D144" t="s">
        <v>27</v>
      </c>
      <c r="E144">
        <v>4</v>
      </c>
      <c r="F144">
        <v>2</v>
      </c>
      <c r="G144">
        <f>SUM(DAddis[[#This Row],[Award Pts]:[Dist Pts]])</f>
        <v>6</v>
      </c>
    </row>
    <row r="145" spans="2:7" x14ac:dyDescent="0.25">
      <c r="B145" s="5" t="s">
        <v>129</v>
      </c>
      <c r="C145" s="2">
        <v>46151</v>
      </c>
      <c r="D145" t="s">
        <v>9</v>
      </c>
      <c r="E145">
        <v>5</v>
      </c>
      <c r="F145">
        <v>3.1</v>
      </c>
      <c r="G145">
        <f>SUM(DAddis[[#This Row],[Award Pts]:[Dist Pts]])</f>
        <v>8.1</v>
      </c>
    </row>
    <row r="146" spans="2:7" x14ac:dyDescent="0.25">
      <c r="B146" t="s">
        <v>125</v>
      </c>
      <c r="C146" s="2">
        <v>46165</v>
      </c>
      <c r="D146" t="s">
        <v>16</v>
      </c>
      <c r="E146">
        <v>0</v>
      </c>
      <c r="F146">
        <v>3.1</v>
      </c>
      <c r="G146">
        <f>SUM(DAddis[[#This Row],[Award Pts]:[Dist Pts]])</f>
        <v>3.1</v>
      </c>
    </row>
    <row r="147" spans="2:7" x14ac:dyDescent="0.25">
      <c r="B147" t="s">
        <v>133</v>
      </c>
      <c r="C147" s="2">
        <v>46170</v>
      </c>
      <c r="D147" t="s">
        <v>16</v>
      </c>
      <c r="E147">
        <v>0</v>
      </c>
      <c r="F147">
        <v>3.1</v>
      </c>
      <c r="G147">
        <f>SUM(DAddis[[#This Row],[Award Pts]:[Dist Pts]])</f>
        <v>3.1</v>
      </c>
    </row>
    <row r="148" spans="2:7" x14ac:dyDescent="0.25">
      <c r="B148" t="s">
        <v>131</v>
      </c>
      <c r="C148" s="2">
        <v>46172</v>
      </c>
      <c r="D148" t="s">
        <v>9</v>
      </c>
      <c r="E148">
        <v>5</v>
      </c>
      <c r="F148">
        <v>4.34</v>
      </c>
      <c r="G148">
        <f>SUM(DAddis[[#This Row],[Award Pts]:[Dist Pts]])</f>
        <v>9.34</v>
      </c>
    </row>
    <row r="149" spans="2:7" x14ac:dyDescent="0.25">
      <c r="B149" t="s">
        <v>166</v>
      </c>
      <c r="C149" s="2">
        <v>46179</v>
      </c>
      <c r="D149" t="s">
        <v>27</v>
      </c>
      <c r="E149">
        <v>4</v>
      </c>
      <c r="F149">
        <v>3.1</v>
      </c>
      <c r="G149">
        <f>SUM(DAddis[[#This Row],[Award Pts]:[Dist Pts]])</f>
        <v>7.1</v>
      </c>
    </row>
    <row r="150" spans="2:7" x14ac:dyDescent="0.25">
      <c r="B150" t="s">
        <v>175</v>
      </c>
      <c r="C150" s="2">
        <v>46186</v>
      </c>
      <c r="D150" t="s">
        <v>9</v>
      </c>
      <c r="E150">
        <v>5</v>
      </c>
      <c r="F150">
        <v>3.1</v>
      </c>
      <c r="G150">
        <f>SUM(DAddis[[#This Row],[Award Pts]:[Dist Pts]])</f>
        <v>8.1</v>
      </c>
    </row>
    <row r="151" spans="2:7" x14ac:dyDescent="0.25">
      <c r="B151" t="s">
        <v>170</v>
      </c>
      <c r="C151" s="2">
        <v>46193</v>
      </c>
      <c r="D151" t="s">
        <v>21</v>
      </c>
      <c r="E151">
        <v>3</v>
      </c>
      <c r="F151">
        <v>6.2</v>
      </c>
      <c r="G151">
        <f>SUM(DAddis[[#This Row],[Award Pts]:[Dist Pts]])</f>
        <v>9.1999999999999993</v>
      </c>
    </row>
    <row r="152" spans="2:7" x14ac:dyDescent="0.25">
      <c r="B152" t="s">
        <v>192</v>
      </c>
      <c r="C152" s="2">
        <v>46200</v>
      </c>
      <c r="D152" t="s">
        <v>27</v>
      </c>
      <c r="E152">
        <v>4</v>
      </c>
      <c r="F152">
        <v>3.1</v>
      </c>
      <c r="G152">
        <f>SUM(DAddis[[#This Row],[Award Pts]:[Dist Pts]])</f>
        <v>7.1</v>
      </c>
    </row>
    <row r="153" spans="2:7" x14ac:dyDescent="0.25">
      <c r="B153" t="s">
        <v>195</v>
      </c>
      <c r="C153" s="2">
        <v>46207</v>
      </c>
      <c r="D153" t="s">
        <v>27</v>
      </c>
      <c r="E153">
        <v>4</v>
      </c>
      <c r="F153">
        <v>3.1</v>
      </c>
      <c r="G153">
        <f>SUM(DAddis[[#This Row],[Award Pts]:[Dist Pts]])</f>
        <v>7.1</v>
      </c>
    </row>
    <row r="154" spans="2:7" x14ac:dyDescent="0.25">
      <c r="B154" t="s">
        <v>196</v>
      </c>
      <c r="C154" s="2">
        <v>46214</v>
      </c>
      <c r="D154" t="s">
        <v>21</v>
      </c>
      <c r="E154">
        <v>3</v>
      </c>
      <c r="F154">
        <v>3.1</v>
      </c>
      <c r="G154">
        <f>SUM(DAddis[[#This Row],[Award Pts]:[Dist Pts]])</f>
        <v>6.1</v>
      </c>
    </row>
    <row r="155" spans="2:7" x14ac:dyDescent="0.25">
      <c r="B155" t="s">
        <v>194</v>
      </c>
      <c r="C155" s="2">
        <v>46214</v>
      </c>
      <c r="D155" t="s">
        <v>21</v>
      </c>
      <c r="E155">
        <v>3</v>
      </c>
      <c r="F155">
        <v>3.1</v>
      </c>
      <c r="G155">
        <f>SUM(DAddis[[#This Row],[Award Pts]:[Dist Pts]])</f>
        <v>6.1</v>
      </c>
    </row>
    <row r="156" spans="2:7" x14ac:dyDescent="0.25">
      <c r="B156" t="s">
        <v>200</v>
      </c>
      <c r="C156" s="2">
        <v>46221</v>
      </c>
      <c r="D156" t="s">
        <v>197</v>
      </c>
      <c r="E156">
        <v>2</v>
      </c>
      <c r="F156">
        <v>8</v>
      </c>
      <c r="G156">
        <f>SUM(DAddis[[#This Row],[Award Pts]:[Dist Pts]])</f>
        <v>10</v>
      </c>
    </row>
    <row r="157" spans="2:7" x14ac:dyDescent="0.25">
      <c r="B157" t="s">
        <v>5</v>
      </c>
      <c r="C157" s="2"/>
      <c r="E157">
        <f>SUBTOTAL(102,DAddis[Award Pts])</f>
        <v>19</v>
      </c>
      <c r="G157">
        <f>SUBTOTAL(109,DAddis[Total])</f>
        <v>123.03999999999998</v>
      </c>
    </row>
    <row r="158" spans="2:7" ht="15.75" thickBot="1" x14ac:dyDescent="0.3"/>
    <row r="159" spans="2:7" ht="16.5" thickBot="1" x14ac:dyDescent="0.3">
      <c r="B159" s="6" t="s">
        <v>25</v>
      </c>
      <c r="C159" s="6"/>
      <c r="D159" s="6"/>
      <c r="E159" s="6"/>
      <c r="F159" s="6"/>
      <c r="G159" s="6"/>
    </row>
    <row r="160" spans="2:7" x14ac:dyDescent="0.25">
      <c r="B160" t="s">
        <v>0</v>
      </c>
      <c r="C160" s="2" t="s">
        <v>1</v>
      </c>
      <c r="D160" t="s">
        <v>2</v>
      </c>
      <c r="E160" t="s">
        <v>3</v>
      </c>
      <c r="F160" t="s">
        <v>4</v>
      </c>
      <c r="G160" t="s">
        <v>5</v>
      </c>
    </row>
    <row r="161" spans="2:7" x14ac:dyDescent="0.25">
      <c r="B161" s="1" t="s">
        <v>8</v>
      </c>
      <c r="C161" s="2">
        <v>46033</v>
      </c>
      <c r="D161" t="s">
        <v>16</v>
      </c>
      <c r="E161">
        <v>0</v>
      </c>
      <c r="F161">
        <v>3.1</v>
      </c>
      <c r="G161">
        <f>SUM(SHitt[[#This Row],[Award Pts]:[Dist Pts]])</f>
        <v>3.1</v>
      </c>
    </row>
    <row r="162" spans="2:7" x14ac:dyDescent="0.25">
      <c r="B162" t="s">
        <v>15</v>
      </c>
      <c r="C162" s="2">
        <v>46040</v>
      </c>
      <c r="D162" t="s">
        <v>16</v>
      </c>
      <c r="E162">
        <v>0</v>
      </c>
      <c r="F162">
        <v>3.1</v>
      </c>
      <c r="G162">
        <f>SUM(SHitt[[#This Row],[Award Pts]:[Dist Pts]])</f>
        <v>3.1</v>
      </c>
    </row>
    <row r="163" spans="2:7" x14ac:dyDescent="0.25">
      <c r="B163" t="s">
        <v>54</v>
      </c>
      <c r="C163" s="2">
        <v>46061</v>
      </c>
      <c r="D163" t="s">
        <v>16</v>
      </c>
      <c r="E163">
        <v>0</v>
      </c>
      <c r="F163">
        <v>3.1</v>
      </c>
      <c r="G163">
        <f>SUM(SHitt[[#This Row],[Award Pts]:[Dist Pts]])</f>
        <v>3.1</v>
      </c>
    </row>
    <row r="164" spans="2:7" x14ac:dyDescent="0.25">
      <c r="B164" t="s">
        <v>58</v>
      </c>
      <c r="C164" s="2">
        <v>46068</v>
      </c>
      <c r="D164" t="s">
        <v>16</v>
      </c>
      <c r="E164">
        <v>0</v>
      </c>
      <c r="F164">
        <v>3.1</v>
      </c>
      <c r="G164">
        <f>SUM(SHitt[[#This Row],[Award Pts]:[Dist Pts]])</f>
        <v>3.1</v>
      </c>
    </row>
    <row r="165" spans="2:7" x14ac:dyDescent="0.25">
      <c r="B165" t="s">
        <v>73</v>
      </c>
      <c r="C165" s="2">
        <v>46089</v>
      </c>
      <c r="D165" t="s">
        <v>16</v>
      </c>
      <c r="E165">
        <v>0</v>
      </c>
      <c r="F165">
        <v>3.1</v>
      </c>
      <c r="G165">
        <f>SUM(SHitt[[#This Row],[Award Pts]:[Dist Pts]])</f>
        <v>3.1</v>
      </c>
    </row>
    <row r="166" spans="2:7" x14ac:dyDescent="0.25">
      <c r="B166" t="s">
        <v>83</v>
      </c>
      <c r="C166" s="2">
        <v>46096</v>
      </c>
      <c r="D166" t="s">
        <v>16</v>
      </c>
      <c r="E166">
        <v>0</v>
      </c>
      <c r="F166">
        <v>3.1</v>
      </c>
      <c r="G166">
        <f>SUM(SHitt[[#This Row],[Award Pts]:[Dist Pts]])</f>
        <v>3.1</v>
      </c>
    </row>
    <row r="167" spans="2:7" x14ac:dyDescent="0.25">
      <c r="B167" t="s">
        <v>88</v>
      </c>
      <c r="C167" s="2">
        <v>46102</v>
      </c>
      <c r="D167" t="s">
        <v>16</v>
      </c>
      <c r="E167">
        <v>0</v>
      </c>
      <c r="F167">
        <v>3.1</v>
      </c>
      <c r="G167">
        <f>SUM(SHitt[[#This Row],[Award Pts]:[Dist Pts]])</f>
        <v>3.1</v>
      </c>
    </row>
    <row r="168" spans="2:7" x14ac:dyDescent="0.25">
      <c r="B168" s="1" t="s">
        <v>86</v>
      </c>
      <c r="C168" s="2">
        <v>46109</v>
      </c>
      <c r="D168" t="s">
        <v>16</v>
      </c>
      <c r="E168">
        <v>0</v>
      </c>
      <c r="F168">
        <v>3.1</v>
      </c>
      <c r="G168">
        <f>SUM(SHitt[[#This Row],[Award Pts]:[Dist Pts]])</f>
        <v>3.1</v>
      </c>
    </row>
    <row r="169" spans="2:7" x14ac:dyDescent="0.25">
      <c r="B169" t="s">
        <v>99</v>
      </c>
      <c r="C169" s="2">
        <v>46116</v>
      </c>
      <c r="D169" t="s">
        <v>16</v>
      </c>
      <c r="E169">
        <v>0</v>
      </c>
      <c r="F169">
        <v>3.1</v>
      </c>
      <c r="G169">
        <f>SUM(SHitt[[#This Row],[Award Pts]:[Dist Pts]])</f>
        <v>3.1</v>
      </c>
    </row>
    <row r="170" spans="2:7" x14ac:dyDescent="0.25">
      <c r="B170" t="s">
        <v>111</v>
      </c>
      <c r="C170" s="2">
        <v>46123</v>
      </c>
      <c r="D170" t="s">
        <v>87</v>
      </c>
      <c r="E170">
        <v>8</v>
      </c>
      <c r="F170">
        <v>2.48</v>
      </c>
      <c r="G170">
        <f>SUM(SHitt[[#This Row],[Award Pts]:[Dist Pts]])</f>
        <v>10.48</v>
      </c>
    </row>
    <row r="171" spans="2:7" x14ac:dyDescent="0.25">
      <c r="B171" t="s">
        <v>100</v>
      </c>
      <c r="C171" s="2">
        <v>46137</v>
      </c>
      <c r="D171" t="s">
        <v>16</v>
      </c>
      <c r="E171">
        <v>0</v>
      </c>
      <c r="F171">
        <v>3.1</v>
      </c>
      <c r="G171">
        <f>SUM(SHitt[[#This Row],[Award Pts]:[Dist Pts]])</f>
        <v>3.1</v>
      </c>
    </row>
    <row r="172" spans="2:7" x14ac:dyDescent="0.25">
      <c r="B172" t="s">
        <v>122</v>
      </c>
      <c r="C172" s="2">
        <v>46145</v>
      </c>
      <c r="D172" t="s">
        <v>16</v>
      </c>
      <c r="E172">
        <v>0</v>
      </c>
      <c r="F172">
        <v>2</v>
      </c>
      <c r="G172">
        <f>SUM(SHitt[[#This Row],[Award Pts]:[Dist Pts]])</f>
        <v>2</v>
      </c>
    </row>
    <row r="173" spans="2:7" x14ac:dyDescent="0.25">
      <c r="B173" s="5" t="s">
        <v>129</v>
      </c>
      <c r="C173" s="2">
        <v>46151</v>
      </c>
      <c r="D173" t="s">
        <v>16</v>
      </c>
      <c r="E173">
        <v>0</v>
      </c>
      <c r="F173">
        <v>3.1</v>
      </c>
      <c r="G173">
        <f>SUM(SHitt[[#This Row],[Award Pts]:[Dist Pts]])</f>
        <v>3.1</v>
      </c>
    </row>
    <row r="174" spans="2:7" x14ac:dyDescent="0.25">
      <c r="B174" t="s">
        <v>125</v>
      </c>
      <c r="C174" s="2">
        <v>46165</v>
      </c>
      <c r="D174" t="s">
        <v>16</v>
      </c>
      <c r="E174">
        <v>0</v>
      </c>
      <c r="F174">
        <v>3.1</v>
      </c>
      <c r="G174">
        <f>SUM(SHitt[[#This Row],[Award Pts]:[Dist Pts]])</f>
        <v>3.1</v>
      </c>
    </row>
    <row r="175" spans="2:7" x14ac:dyDescent="0.25">
      <c r="B175" t="s">
        <v>140</v>
      </c>
      <c r="C175" s="2">
        <v>46165</v>
      </c>
      <c r="D175" t="s">
        <v>16</v>
      </c>
      <c r="E175">
        <v>0</v>
      </c>
      <c r="F175">
        <v>3.1</v>
      </c>
      <c r="G175">
        <f>SUM(SHitt[[#This Row],[Award Pts]:[Dist Pts]])</f>
        <v>3.1</v>
      </c>
    </row>
    <row r="176" spans="2:7" x14ac:dyDescent="0.25">
      <c r="B176" t="s">
        <v>165</v>
      </c>
      <c r="C176" s="2">
        <v>46170</v>
      </c>
      <c r="D176" t="s">
        <v>16</v>
      </c>
      <c r="E176">
        <v>0</v>
      </c>
      <c r="F176">
        <v>3.1</v>
      </c>
      <c r="G176">
        <f>SUM(SHitt[[#This Row],[Award Pts]:[Dist Pts]])</f>
        <v>3.1</v>
      </c>
    </row>
    <row r="177" spans="2:7" x14ac:dyDescent="0.25">
      <c r="B177" t="s">
        <v>143</v>
      </c>
      <c r="C177" s="2">
        <v>46172</v>
      </c>
      <c r="D177" t="s">
        <v>16</v>
      </c>
      <c r="E177">
        <v>0</v>
      </c>
      <c r="F177">
        <v>3.1</v>
      </c>
      <c r="G177">
        <f>SUM(SHitt[[#This Row],[Award Pts]:[Dist Pts]])</f>
        <v>3.1</v>
      </c>
    </row>
    <row r="178" spans="2:7" x14ac:dyDescent="0.25">
      <c r="B178" t="s">
        <v>166</v>
      </c>
      <c r="C178" s="2">
        <v>46179</v>
      </c>
      <c r="D178" t="s">
        <v>16</v>
      </c>
      <c r="E178">
        <v>0</v>
      </c>
      <c r="F178">
        <v>3.1</v>
      </c>
      <c r="G178">
        <f>SUM(SHitt[[#This Row],[Award Pts]:[Dist Pts]])</f>
        <v>3.1</v>
      </c>
    </row>
    <row r="179" spans="2:7" x14ac:dyDescent="0.25">
      <c r="B179" t="s">
        <v>175</v>
      </c>
      <c r="C179" s="2">
        <v>46186</v>
      </c>
      <c r="D179" t="s">
        <v>16</v>
      </c>
      <c r="E179">
        <v>0</v>
      </c>
      <c r="F179">
        <v>3.1</v>
      </c>
      <c r="G179">
        <f>SUM(SHitt[[#This Row],[Award Pts]:[Dist Pts]])</f>
        <v>3.1</v>
      </c>
    </row>
    <row r="180" spans="2:7" x14ac:dyDescent="0.25">
      <c r="B180" t="s">
        <v>167</v>
      </c>
      <c r="C180" s="2">
        <v>46193</v>
      </c>
      <c r="D180" t="s">
        <v>21</v>
      </c>
      <c r="E180">
        <v>3</v>
      </c>
      <c r="F180">
        <v>2</v>
      </c>
      <c r="G180">
        <f>SUM(SHitt[[#This Row],[Award Pts]:[Dist Pts]])</f>
        <v>5</v>
      </c>
    </row>
    <row r="181" spans="2:7" x14ac:dyDescent="0.25">
      <c r="B181" t="s">
        <v>192</v>
      </c>
      <c r="C181" s="2">
        <v>46200</v>
      </c>
      <c r="D181" t="s">
        <v>16</v>
      </c>
      <c r="E181">
        <v>0</v>
      </c>
      <c r="F181">
        <v>3.1</v>
      </c>
      <c r="G181">
        <f>SUM(SHitt[[#This Row],[Award Pts]:[Dist Pts]])</f>
        <v>3.1</v>
      </c>
    </row>
    <row r="182" spans="2:7" x14ac:dyDescent="0.25">
      <c r="B182" t="s">
        <v>195</v>
      </c>
      <c r="C182" s="2">
        <v>46207</v>
      </c>
      <c r="D182" t="s">
        <v>27</v>
      </c>
      <c r="E182">
        <v>4</v>
      </c>
      <c r="F182">
        <v>3.1</v>
      </c>
      <c r="G182">
        <f>SUM(SHitt[[#This Row],[Award Pts]:[Dist Pts]])</f>
        <v>7.1</v>
      </c>
    </row>
    <row r="183" spans="2:7" x14ac:dyDescent="0.25">
      <c r="B183" t="s">
        <v>167</v>
      </c>
      <c r="C183" s="2">
        <v>46214</v>
      </c>
      <c r="D183" t="s">
        <v>16</v>
      </c>
      <c r="E183">
        <v>0</v>
      </c>
      <c r="F183">
        <v>3.1</v>
      </c>
      <c r="G183">
        <f>SUM(SHitt[[#This Row],[Award Pts]:[Dist Pts]])</f>
        <v>3.1</v>
      </c>
    </row>
    <row r="184" spans="2:7" x14ac:dyDescent="0.25">
      <c r="B184" t="s">
        <v>194</v>
      </c>
      <c r="C184" s="2">
        <v>46214</v>
      </c>
      <c r="D184" t="s">
        <v>16</v>
      </c>
      <c r="E184">
        <v>0</v>
      </c>
      <c r="F184">
        <v>3.1</v>
      </c>
      <c r="G184">
        <f>SUM(SHitt[[#This Row],[Award Pts]:[Dist Pts]])</f>
        <v>3.1</v>
      </c>
    </row>
    <row r="185" spans="2:7" x14ac:dyDescent="0.25">
      <c r="B185" t="s">
        <v>200</v>
      </c>
      <c r="C185" s="2">
        <v>46221</v>
      </c>
      <c r="D185" t="s">
        <v>197</v>
      </c>
      <c r="E185">
        <v>2</v>
      </c>
      <c r="F185">
        <v>8</v>
      </c>
      <c r="G185">
        <f>SUM(SHitt[[#This Row],[Award Pts]:[Dist Pts]])</f>
        <v>10</v>
      </c>
    </row>
    <row r="186" spans="2:7" x14ac:dyDescent="0.25">
      <c r="B186" t="s">
        <v>217</v>
      </c>
      <c r="C186" s="2">
        <v>46228</v>
      </c>
      <c r="D186" t="s">
        <v>16</v>
      </c>
      <c r="E186">
        <v>0</v>
      </c>
      <c r="F186">
        <v>3.1</v>
      </c>
      <c r="G186">
        <f>SUM(SHitt[[#This Row],[Award Pts]:[Dist Pts]])</f>
        <v>3.1</v>
      </c>
    </row>
    <row r="187" spans="2:7" x14ac:dyDescent="0.25">
      <c r="B187" t="s">
        <v>5</v>
      </c>
      <c r="C187" s="2"/>
      <c r="E187">
        <f>SUBTOTAL(102,SHitt[Award Pts])</f>
        <v>26</v>
      </c>
      <c r="G187">
        <f>SUBTOTAL(109,SHitt[Total])</f>
        <v>99.679999999999993</v>
      </c>
    </row>
    <row r="188" spans="2:7" ht="15.75" thickBot="1" x14ac:dyDescent="0.3"/>
    <row r="189" spans="2:7" ht="16.5" thickBot="1" x14ac:dyDescent="0.3">
      <c r="B189" s="6" t="s">
        <v>22</v>
      </c>
      <c r="C189" s="6"/>
      <c r="D189" s="6"/>
      <c r="E189" s="6"/>
      <c r="F189" s="6"/>
      <c r="G189" s="6"/>
    </row>
    <row r="190" spans="2:7" x14ac:dyDescent="0.25">
      <c r="B190" t="s">
        <v>0</v>
      </c>
      <c r="C190" s="2" t="s">
        <v>1</v>
      </c>
      <c r="D190" t="s">
        <v>2</v>
      </c>
      <c r="E190" t="s">
        <v>3</v>
      </c>
      <c r="F190" t="s">
        <v>4</v>
      </c>
      <c r="G190" t="s">
        <v>5</v>
      </c>
    </row>
    <row r="191" spans="2:7" x14ac:dyDescent="0.25">
      <c r="B191" t="s">
        <v>172</v>
      </c>
      <c r="C191" s="2">
        <v>46179</v>
      </c>
      <c r="D191" t="s">
        <v>16</v>
      </c>
      <c r="E191">
        <v>0</v>
      </c>
      <c r="F191">
        <v>3.1</v>
      </c>
      <c r="G191">
        <f>SUM(AGatesR[[#This Row],[Award Pts]:[Dist Pts]])</f>
        <v>3.1</v>
      </c>
    </row>
    <row r="192" spans="2:7" x14ac:dyDescent="0.25">
      <c r="B192" t="s">
        <v>5</v>
      </c>
      <c r="C192" s="2"/>
      <c r="E192">
        <f>SUBTOTAL(102,AGatesR[Award Pts])</f>
        <v>1</v>
      </c>
      <c r="G192">
        <f>SUBTOTAL(109,AGatesR[Total])</f>
        <v>3.1</v>
      </c>
    </row>
    <row r="237" spans="3:3" x14ac:dyDescent="0.25">
      <c r="C237" s="2"/>
    </row>
  </sheetData>
  <mergeCells count="8">
    <mergeCell ref="B189:G189"/>
    <mergeCell ref="B121:G121"/>
    <mergeCell ref="B2:G2"/>
    <mergeCell ref="B97:G97"/>
    <mergeCell ref="B159:G159"/>
    <mergeCell ref="B3:G3"/>
    <mergeCell ref="B51:G51"/>
    <mergeCell ref="B136:G136"/>
  </mergeCells>
  <pageMargins left="0.7" right="0.7" top="0.75" bottom="0.75" header="0.3" footer="0.3"/>
  <pageSetup orientation="portrait" horizontalDpi="0" verticalDpi="0"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3CA0C-738B-48BA-8BC6-82E1B0CD89C7}">
  <dimension ref="B2:G85"/>
  <sheetViews>
    <sheetView workbookViewId="0">
      <selection activeCell="C39" sqref="B39:C39"/>
    </sheetView>
  </sheetViews>
  <sheetFormatPr defaultRowHeight="15" x14ac:dyDescent="0.25"/>
  <cols>
    <col min="2" max="2" width="45.42578125" customWidth="1"/>
  </cols>
  <sheetData>
    <row r="2" spans="2:7" ht="21" thickBot="1" x14ac:dyDescent="0.35">
      <c r="B2" s="7" t="s">
        <v>28</v>
      </c>
      <c r="C2" s="7"/>
      <c r="D2" s="7"/>
      <c r="E2" s="7"/>
      <c r="F2" s="7"/>
      <c r="G2" s="7"/>
    </row>
    <row r="3" spans="2:7" ht="16.5" thickBot="1" x14ac:dyDescent="0.3">
      <c r="B3" s="6" t="s">
        <v>57</v>
      </c>
      <c r="C3" s="6"/>
      <c r="D3" s="6"/>
      <c r="E3" s="6"/>
      <c r="F3" s="6"/>
      <c r="G3" s="6"/>
    </row>
    <row r="4" spans="2:7" x14ac:dyDescent="0.25">
      <c r="B4" t="s">
        <v>0</v>
      </c>
      <c r="C4" s="2" t="s">
        <v>1</v>
      </c>
      <c r="D4" t="s">
        <v>2</v>
      </c>
      <c r="E4" t="s">
        <v>3</v>
      </c>
      <c r="F4" t="s">
        <v>4</v>
      </c>
      <c r="G4" t="s">
        <v>5</v>
      </c>
    </row>
    <row r="5" spans="2:7" x14ac:dyDescent="0.25">
      <c r="B5" s="1" t="s">
        <v>8</v>
      </c>
      <c r="C5" s="2">
        <v>46033</v>
      </c>
      <c r="D5" t="s">
        <v>27</v>
      </c>
      <c r="E5">
        <v>4</v>
      </c>
      <c r="F5">
        <v>3.1</v>
      </c>
      <c r="G5">
        <f>SUM(JFrame[[#This Row],[Award Pts]:[Dist Pts]])</f>
        <v>7.1</v>
      </c>
    </row>
    <row r="6" spans="2:7" x14ac:dyDescent="0.25">
      <c r="B6" t="s">
        <v>54</v>
      </c>
      <c r="C6" s="2">
        <v>46068</v>
      </c>
      <c r="D6" t="s">
        <v>16</v>
      </c>
      <c r="E6">
        <v>0</v>
      </c>
      <c r="F6">
        <v>3.1</v>
      </c>
      <c r="G6">
        <f>SUM(JFrame[[#This Row],[Award Pts]:[Dist Pts]])</f>
        <v>3.1</v>
      </c>
    </row>
    <row r="7" spans="2:7" x14ac:dyDescent="0.25">
      <c r="B7" t="s">
        <v>73</v>
      </c>
      <c r="C7" s="2">
        <v>46089</v>
      </c>
      <c r="D7" t="s">
        <v>27</v>
      </c>
      <c r="E7">
        <v>4</v>
      </c>
      <c r="F7">
        <v>3.1</v>
      </c>
      <c r="G7">
        <f>SUM(JFrame[[#This Row],[Award Pts]:[Dist Pts]])</f>
        <v>7.1</v>
      </c>
    </row>
    <row r="8" spans="2:7" x14ac:dyDescent="0.25">
      <c r="B8" t="s">
        <v>74</v>
      </c>
      <c r="C8" s="2">
        <v>46095</v>
      </c>
      <c r="D8" t="s">
        <v>16</v>
      </c>
      <c r="E8">
        <v>0</v>
      </c>
      <c r="F8">
        <v>3.1</v>
      </c>
      <c r="G8">
        <f>SUM(JFrame[[#This Row],[Award Pts]:[Dist Pts]])</f>
        <v>3.1</v>
      </c>
    </row>
    <row r="9" spans="2:7" x14ac:dyDescent="0.25">
      <c r="B9" t="s">
        <v>83</v>
      </c>
      <c r="C9" s="2">
        <v>46096</v>
      </c>
      <c r="D9" t="s">
        <v>21</v>
      </c>
      <c r="E9">
        <v>3</v>
      </c>
      <c r="F9">
        <v>3.1</v>
      </c>
      <c r="G9">
        <f>SUM(JFrame[[#This Row],[Award Pts]:[Dist Pts]])</f>
        <v>6.1</v>
      </c>
    </row>
    <row r="10" spans="2:7" x14ac:dyDescent="0.25">
      <c r="B10" t="s">
        <v>84</v>
      </c>
      <c r="C10" s="2">
        <v>46102</v>
      </c>
      <c r="D10" t="s">
        <v>16</v>
      </c>
      <c r="E10">
        <v>0</v>
      </c>
      <c r="F10">
        <v>3.1</v>
      </c>
      <c r="G10">
        <f>SUM(JFrame[[#This Row],[Award Pts]:[Dist Pts]])</f>
        <v>3.1</v>
      </c>
    </row>
    <row r="11" spans="2:7" x14ac:dyDescent="0.25">
      <c r="B11" s="1" t="s">
        <v>86</v>
      </c>
      <c r="C11" s="2">
        <v>46109</v>
      </c>
      <c r="D11" t="s">
        <v>21</v>
      </c>
      <c r="E11">
        <v>3</v>
      </c>
      <c r="F11">
        <v>3.1</v>
      </c>
      <c r="G11">
        <f>SUM(JFrame[[#This Row],[Award Pts]:[Dist Pts]])</f>
        <v>6.1</v>
      </c>
    </row>
    <row r="12" spans="2:7" x14ac:dyDescent="0.25">
      <c r="B12" t="s">
        <v>99</v>
      </c>
      <c r="C12" s="2">
        <v>46116</v>
      </c>
      <c r="D12" t="s">
        <v>16</v>
      </c>
      <c r="E12">
        <v>0</v>
      </c>
      <c r="F12">
        <v>3.1</v>
      </c>
      <c r="G12">
        <f>SUM(JFrame[[#This Row],[Award Pts]:[Dist Pts]])</f>
        <v>3.1</v>
      </c>
    </row>
    <row r="13" spans="2:7" x14ac:dyDescent="0.25">
      <c r="B13" t="s">
        <v>105</v>
      </c>
      <c r="C13" s="2">
        <v>46124</v>
      </c>
      <c r="D13" t="s">
        <v>16</v>
      </c>
      <c r="E13">
        <v>0</v>
      </c>
      <c r="F13">
        <v>4</v>
      </c>
      <c r="G13">
        <f>SUM(JFrame[[#This Row],[Award Pts]:[Dist Pts]])</f>
        <v>4</v>
      </c>
    </row>
    <row r="14" spans="2:7" x14ac:dyDescent="0.25">
      <c r="B14" t="s">
        <v>106</v>
      </c>
      <c r="C14" s="2">
        <v>46130</v>
      </c>
      <c r="D14" t="s">
        <v>27</v>
      </c>
      <c r="E14">
        <v>4</v>
      </c>
      <c r="F14">
        <v>3.1</v>
      </c>
      <c r="G14">
        <f>SUM(JFrame[[#This Row],[Award Pts]:[Dist Pts]])</f>
        <v>7.1</v>
      </c>
    </row>
    <row r="15" spans="2:7" x14ac:dyDescent="0.25">
      <c r="B15" t="s">
        <v>112</v>
      </c>
      <c r="C15" s="2">
        <v>46137</v>
      </c>
      <c r="D15" t="s">
        <v>18</v>
      </c>
      <c r="E15">
        <v>9</v>
      </c>
      <c r="F15">
        <v>3.1</v>
      </c>
      <c r="G15">
        <f>SUM(JFrame[[#This Row],[Award Pts]:[Dist Pts]])</f>
        <v>12.1</v>
      </c>
    </row>
    <row r="16" spans="2:7" x14ac:dyDescent="0.25">
      <c r="B16" t="s">
        <v>113</v>
      </c>
      <c r="C16" s="2">
        <v>46138</v>
      </c>
      <c r="D16" t="s">
        <v>9</v>
      </c>
      <c r="E16">
        <v>5</v>
      </c>
      <c r="F16">
        <v>3.1</v>
      </c>
      <c r="G16">
        <f>SUM(JFrame[[#This Row],[Award Pts]:[Dist Pts]])</f>
        <v>8.1</v>
      </c>
    </row>
    <row r="17" spans="2:7" x14ac:dyDescent="0.25">
      <c r="B17" t="s">
        <v>122</v>
      </c>
      <c r="C17" s="2">
        <v>46145</v>
      </c>
      <c r="D17" t="s">
        <v>21</v>
      </c>
      <c r="E17">
        <v>3</v>
      </c>
      <c r="F17">
        <v>2</v>
      </c>
      <c r="G17">
        <f>SUM(JFrame[[#This Row],[Award Pts]:[Dist Pts]])</f>
        <v>5</v>
      </c>
    </row>
    <row r="18" spans="2:7" x14ac:dyDescent="0.25">
      <c r="B18" s="5" t="s">
        <v>129</v>
      </c>
      <c r="C18" s="2">
        <v>46151</v>
      </c>
      <c r="D18" t="s">
        <v>9</v>
      </c>
      <c r="E18">
        <v>5</v>
      </c>
      <c r="F18">
        <v>3.1</v>
      </c>
      <c r="G18">
        <f>SUM(JFrame[[#This Row],[Award Pts]:[Dist Pts]])</f>
        <v>8.1</v>
      </c>
    </row>
    <row r="19" spans="2:7" x14ac:dyDescent="0.25">
      <c r="B19" s="5" t="s">
        <v>124</v>
      </c>
      <c r="C19" s="2">
        <v>46158</v>
      </c>
      <c r="D19" t="s">
        <v>16</v>
      </c>
      <c r="E19">
        <v>0</v>
      </c>
      <c r="F19">
        <v>3.1</v>
      </c>
      <c r="G19">
        <f>SUM(JFrame[[#This Row],[Award Pts]:[Dist Pts]])</f>
        <v>3.1</v>
      </c>
    </row>
    <row r="20" spans="2:7" x14ac:dyDescent="0.25">
      <c r="B20" t="s">
        <v>158</v>
      </c>
      <c r="C20" s="2">
        <v>46165</v>
      </c>
      <c r="D20" t="s">
        <v>16</v>
      </c>
      <c r="E20">
        <v>0</v>
      </c>
      <c r="F20">
        <v>3.1</v>
      </c>
      <c r="G20">
        <f>SUM(JFrame[[#This Row],[Award Pts]:[Dist Pts]])</f>
        <v>3.1</v>
      </c>
    </row>
    <row r="21" spans="2:7" x14ac:dyDescent="0.25">
      <c r="B21" t="s">
        <v>159</v>
      </c>
      <c r="C21" s="2">
        <v>46165</v>
      </c>
      <c r="D21" t="s">
        <v>9</v>
      </c>
      <c r="E21">
        <v>5</v>
      </c>
      <c r="F21">
        <v>1</v>
      </c>
      <c r="G21">
        <f>SUM(JFrame[[#This Row],[Award Pts]:[Dist Pts]])</f>
        <v>6</v>
      </c>
    </row>
    <row r="22" spans="2:7" x14ac:dyDescent="0.25">
      <c r="B22" s="5" t="s">
        <v>161</v>
      </c>
      <c r="C22" s="2">
        <v>46167</v>
      </c>
      <c r="D22" t="s">
        <v>16</v>
      </c>
      <c r="E22">
        <v>0</v>
      </c>
      <c r="F22">
        <v>3.1</v>
      </c>
      <c r="G22">
        <f>SUM(JFrame[[#This Row],[Award Pts]:[Dist Pts]])</f>
        <v>3.1</v>
      </c>
    </row>
    <row r="23" spans="2:7" x14ac:dyDescent="0.25">
      <c r="B23" s="5" t="s">
        <v>162</v>
      </c>
      <c r="C23" s="2">
        <v>46167</v>
      </c>
      <c r="D23" t="s">
        <v>16</v>
      </c>
      <c r="E23">
        <v>0</v>
      </c>
      <c r="F23">
        <v>1</v>
      </c>
      <c r="G23">
        <f>SUM(JFrame[[#This Row],[Award Pts]:[Dist Pts]])</f>
        <v>1</v>
      </c>
    </row>
    <row r="24" spans="2:7" x14ac:dyDescent="0.25">
      <c r="B24" s="5" t="s">
        <v>160</v>
      </c>
      <c r="C24" s="2">
        <v>46170</v>
      </c>
      <c r="D24" t="s">
        <v>16</v>
      </c>
      <c r="E24">
        <v>0</v>
      </c>
      <c r="F24">
        <v>6.2</v>
      </c>
      <c r="G24">
        <f>SUM(JFrame[[#This Row],[Award Pts]:[Dist Pts]])</f>
        <v>6.2</v>
      </c>
    </row>
    <row r="25" spans="2:7" x14ac:dyDescent="0.25">
      <c r="B25" t="s">
        <v>131</v>
      </c>
      <c r="C25" s="2">
        <v>46172</v>
      </c>
      <c r="D25" t="s">
        <v>16</v>
      </c>
      <c r="E25">
        <v>0</v>
      </c>
      <c r="F25">
        <v>4.34</v>
      </c>
      <c r="G25">
        <f>SUM(JFrame[[#This Row],[Award Pts]:[Dist Pts]])</f>
        <v>4.34</v>
      </c>
    </row>
    <row r="26" spans="2:7" x14ac:dyDescent="0.25">
      <c r="B26" t="s">
        <v>166</v>
      </c>
      <c r="C26" s="2">
        <v>46179</v>
      </c>
      <c r="D26" t="s">
        <v>21</v>
      </c>
      <c r="E26">
        <v>3</v>
      </c>
      <c r="F26">
        <v>3.1</v>
      </c>
      <c r="G26">
        <f>SUM(JFrame[[#This Row],[Award Pts]:[Dist Pts]])</f>
        <v>6.1</v>
      </c>
    </row>
    <row r="27" spans="2:7" x14ac:dyDescent="0.25">
      <c r="B27" t="s">
        <v>174</v>
      </c>
      <c r="C27" s="2">
        <v>46180</v>
      </c>
      <c r="D27" t="s">
        <v>16</v>
      </c>
      <c r="E27">
        <v>0</v>
      </c>
      <c r="F27">
        <v>3.1</v>
      </c>
      <c r="G27">
        <f>SUM(JFrame[[#This Row],[Award Pts]:[Dist Pts]])</f>
        <v>3.1</v>
      </c>
    </row>
    <row r="28" spans="2:7" x14ac:dyDescent="0.25">
      <c r="B28" t="s">
        <v>175</v>
      </c>
      <c r="C28" s="2">
        <v>46186</v>
      </c>
      <c r="D28" t="s">
        <v>21</v>
      </c>
      <c r="E28">
        <v>3</v>
      </c>
      <c r="F28">
        <v>3.1</v>
      </c>
      <c r="G28">
        <f>SUM(JFrame[[#This Row],[Award Pts]:[Dist Pts]])</f>
        <v>6.1</v>
      </c>
    </row>
    <row r="29" spans="2:7" x14ac:dyDescent="0.25">
      <c r="B29" t="s">
        <v>177</v>
      </c>
      <c r="C29" s="2">
        <v>46190</v>
      </c>
      <c r="D29" t="s">
        <v>16</v>
      </c>
      <c r="E29">
        <v>0</v>
      </c>
      <c r="F29">
        <v>3.1</v>
      </c>
      <c r="G29">
        <f>SUM(JFrame[[#This Row],[Award Pts]:[Dist Pts]])</f>
        <v>3.1</v>
      </c>
    </row>
    <row r="30" spans="2:7" x14ac:dyDescent="0.25">
      <c r="B30" t="s">
        <v>170</v>
      </c>
      <c r="C30" s="2">
        <v>46193</v>
      </c>
      <c r="D30" t="s">
        <v>16</v>
      </c>
      <c r="E30">
        <v>0</v>
      </c>
      <c r="F30">
        <v>6.2</v>
      </c>
      <c r="G30">
        <f>SUM(JFrame[[#This Row],[Award Pts]:[Dist Pts]])</f>
        <v>6.2</v>
      </c>
    </row>
    <row r="31" spans="2:7" x14ac:dyDescent="0.25">
      <c r="B31" t="s">
        <v>195</v>
      </c>
      <c r="C31" s="2">
        <v>46207</v>
      </c>
      <c r="D31" t="s">
        <v>21</v>
      </c>
      <c r="E31">
        <v>3</v>
      </c>
      <c r="F31">
        <v>3.1</v>
      </c>
      <c r="G31">
        <f>SUM(JFrame[[#This Row],[Award Pts]:[Dist Pts]])</f>
        <v>6.1</v>
      </c>
    </row>
    <row r="32" spans="2:7" x14ac:dyDescent="0.25">
      <c r="B32" t="s">
        <v>218</v>
      </c>
      <c r="C32" s="2">
        <v>46213</v>
      </c>
      <c r="D32" t="s">
        <v>16</v>
      </c>
      <c r="E32">
        <v>0</v>
      </c>
      <c r="F32">
        <v>3.1</v>
      </c>
      <c r="G32">
        <f>SUM(JFrame[[#This Row],[Award Pts]:[Dist Pts]])</f>
        <v>3.1</v>
      </c>
    </row>
    <row r="33" spans="2:7" x14ac:dyDescent="0.25">
      <c r="B33" t="s">
        <v>194</v>
      </c>
      <c r="C33" s="2">
        <v>46214</v>
      </c>
      <c r="D33" t="s">
        <v>16</v>
      </c>
      <c r="E33">
        <v>0</v>
      </c>
      <c r="F33">
        <v>3.1</v>
      </c>
      <c r="G33">
        <f>SUM(JFrame[[#This Row],[Award Pts]:[Dist Pts]])</f>
        <v>3.1</v>
      </c>
    </row>
    <row r="34" spans="2:7" x14ac:dyDescent="0.25">
      <c r="B34" t="s">
        <v>219</v>
      </c>
      <c r="C34" s="2">
        <v>46218</v>
      </c>
      <c r="D34" t="s">
        <v>16</v>
      </c>
      <c r="E34">
        <v>0</v>
      </c>
      <c r="F34">
        <v>3.1</v>
      </c>
      <c r="G34">
        <f>SUM(JFrame[[#This Row],[Award Pts]:[Dist Pts]])</f>
        <v>3.1</v>
      </c>
    </row>
    <row r="35" spans="2:7" x14ac:dyDescent="0.25">
      <c r="B35" t="s">
        <v>200</v>
      </c>
      <c r="C35" s="2">
        <v>46221</v>
      </c>
      <c r="D35" t="s">
        <v>197</v>
      </c>
      <c r="E35">
        <v>2</v>
      </c>
      <c r="F35">
        <v>8</v>
      </c>
      <c r="G35">
        <f>SUM(JFrame[[#This Row],[Award Pts]:[Dist Pts]])</f>
        <v>10</v>
      </c>
    </row>
    <row r="36" spans="2:7" x14ac:dyDescent="0.25">
      <c r="B36" t="s">
        <v>213</v>
      </c>
      <c r="C36" s="2">
        <v>46227</v>
      </c>
      <c r="D36" t="s">
        <v>16</v>
      </c>
      <c r="E36">
        <v>0</v>
      </c>
      <c r="F36">
        <v>3.1</v>
      </c>
      <c r="G36">
        <f>SUM(JFrame[[#This Row],[Award Pts]:[Dist Pts]])</f>
        <v>3.1</v>
      </c>
    </row>
    <row r="37" spans="2:7" x14ac:dyDescent="0.25">
      <c r="B37" t="s">
        <v>223</v>
      </c>
      <c r="C37" s="2">
        <v>46228</v>
      </c>
      <c r="D37" t="s">
        <v>9</v>
      </c>
      <c r="E37">
        <v>5</v>
      </c>
      <c r="F37">
        <v>6.2</v>
      </c>
      <c r="G37">
        <f>SUM(JFrame[[#This Row],[Award Pts]:[Dist Pts]])</f>
        <v>11.2</v>
      </c>
    </row>
    <row r="38" spans="2:7" x14ac:dyDescent="0.25">
      <c r="B38" t="s">
        <v>224</v>
      </c>
      <c r="C38" s="2">
        <v>46229</v>
      </c>
      <c r="D38" t="s">
        <v>27</v>
      </c>
      <c r="E38">
        <v>4</v>
      </c>
      <c r="F38">
        <v>6.2</v>
      </c>
      <c r="G38">
        <f>SUM(JFrame[[#This Row],[Award Pts]:[Dist Pts]])</f>
        <v>10.199999999999999</v>
      </c>
    </row>
    <row r="39" spans="2:7" x14ac:dyDescent="0.25">
      <c r="B39" t="s">
        <v>222</v>
      </c>
      <c r="C39" s="2">
        <v>46234</v>
      </c>
      <c r="D39" t="s">
        <v>16</v>
      </c>
      <c r="E39">
        <v>0</v>
      </c>
      <c r="F39">
        <v>3.1</v>
      </c>
      <c r="G39">
        <f>SUM(JFrame[[#This Row],[Award Pts]:[Dist Pts]])</f>
        <v>3.1</v>
      </c>
    </row>
    <row r="40" spans="2:7" x14ac:dyDescent="0.25">
      <c r="B40" t="s">
        <v>5</v>
      </c>
      <c r="C40" s="2"/>
      <c r="E40">
        <f>SUBTOTAL(102,JFrame[Award Pts])</f>
        <v>35</v>
      </c>
      <c r="G40">
        <f>SUBTOTAL(109,JFrame[Total])</f>
        <v>187.6399999999999</v>
      </c>
    </row>
    <row r="41" spans="2:7" ht="15.75" thickBot="1" x14ac:dyDescent="0.3"/>
    <row r="42" spans="2:7" ht="16.5" thickBot="1" x14ac:dyDescent="0.3">
      <c r="B42" s="6" t="s">
        <v>12</v>
      </c>
      <c r="C42" s="6"/>
      <c r="D42" s="6"/>
      <c r="E42" s="6"/>
      <c r="F42" s="6"/>
      <c r="G42" s="6"/>
    </row>
    <row r="43" spans="2:7" x14ac:dyDescent="0.25">
      <c r="B43" t="s">
        <v>0</v>
      </c>
      <c r="C43" s="2" t="s">
        <v>1</v>
      </c>
      <c r="D43" t="s">
        <v>2</v>
      </c>
      <c r="E43" t="s">
        <v>3</v>
      </c>
      <c r="F43" t="s">
        <v>4</v>
      </c>
      <c r="G43" t="s">
        <v>5</v>
      </c>
    </row>
    <row r="44" spans="2:7" x14ac:dyDescent="0.25">
      <c r="B44" t="s">
        <v>46</v>
      </c>
      <c r="C44" s="2">
        <v>46023</v>
      </c>
      <c r="D44" t="s">
        <v>9</v>
      </c>
      <c r="E44">
        <v>5</v>
      </c>
      <c r="F44">
        <v>3.1</v>
      </c>
      <c r="G44">
        <f>SUM(CKnodrachR[[#This Row],[Award Pts]:[Dist Pts]])</f>
        <v>8.1</v>
      </c>
    </row>
    <row r="45" spans="2:7" x14ac:dyDescent="0.25">
      <c r="B45" t="s">
        <v>47</v>
      </c>
      <c r="C45" s="2">
        <v>46025</v>
      </c>
      <c r="D45" t="s">
        <v>16</v>
      </c>
      <c r="E45">
        <v>0</v>
      </c>
      <c r="F45">
        <v>3.1</v>
      </c>
      <c r="G45">
        <f>SUM(CKnodrachR[[#This Row],[Award Pts]:[Dist Pts]])</f>
        <v>3.1</v>
      </c>
    </row>
    <row r="46" spans="2:7" x14ac:dyDescent="0.25">
      <c r="B46" t="s">
        <v>48</v>
      </c>
      <c r="C46" s="2">
        <v>46033</v>
      </c>
      <c r="D46" t="s">
        <v>16</v>
      </c>
      <c r="E46">
        <v>0</v>
      </c>
      <c r="F46">
        <v>5</v>
      </c>
      <c r="G46">
        <f>SUM(CKnodrachR[[#This Row],[Award Pts]:[Dist Pts]])</f>
        <v>5</v>
      </c>
    </row>
    <row r="47" spans="2:7" x14ac:dyDescent="0.25">
      <c r="B47" t="s">
        <v>49</v>
      </c>
      <c r="C47" s="2">
        <v>46040</v>
      </c>
      <c r="D47" t="s">
        <v>16</v>
      </c>
      <c r="E47">
        <v>0</v>
      </c>
      <c r="F47">
        <v>3.1</v>
      </c>
      <c r="G47">
        <f>SUM(CKnodrachR[[#This Row],[Award Pts]:[Dist Pts]])</f>
        <v>3.1</v>
      </c>
    </row>
    <row r="48" spans="2:7" x14ac:dyDescent="0.25">
      <c r="B48" t="s">
        <v>68</v>
      </c>
      <c r="C48" s="2">
        <v>46067</v>
      </c>
      <c r="D48" t="s">
        <v>27</v>
      </c>
      <c r="E48">
        <v>4</v>
      </c>
      <c r="F48">
        <v>3.1</v>
      </c>
      <c r="G48">
        <f>SUM(CKnodrachR[[#This Row],[Award Pts]:[Dist Pts]])</f>
        <v>7.1</v>
      </c>
    </row>
    <row r="49" spans="2:7" x14ac:dyDescent="0.25">
      <c r="B49" t="s">
        <v>69</v>
      </c>
      <c r="C49" s="2">
        <v>46081</v>
      </c>
      <c r="D49" t="s">
        <v>9</v>
      </c>
      <c r="E49">
        <v>5</v>
      </c>
      <c r="F49">
        <v>3.1</v>
      </c>
      <c r="G49">
        <f>SUM(CKnodrachR[[#This Row],[Award Pts]:[Dist Pts]])</f>
        <v>8.1</v>
      </c>
    </row>
    <row r="50" spans="2:7" x14ac:dyDescent="0.25">
      <c r="B50" t="s">
        <v>76</v>
      </c>
      <c r="C50" s="2">
        <v>46082</v>
      </c>
      <c r="D50" t="s">
        <v>21</v>
      </c>
      <c r="E50">
        <v>3</v>
      </c>
      <c r="F50">
        <v>3.1</v>
      </c>
      <c r="G50">
        <f>SUM(CKnodrachR[[#This Row],[Award Pts]:[Dist Pts]])</f>
        <v>6.1</v>
      </c>
    </row>
    <row r="51" spans="2:7" x14ac:dyDescent="0.25">
      <c r="B51" t="s">
        <v>118</v>
      </c>
      <c r="C51" s="2">
        <v>46116</v>
      </c>
      <c r="D51" t="s">
        <v>21</v>
      </c>
      <c r="E51">
        <v>3</v>
      </c>
      <c r="F51">
        <v>3.1</v>
      </c>
      <c r="G51">
        <f>SUM(CKnodrachR[[#This Row],[Award Pts]:[Dist Pts]])</f>
        <v>6.1</v>
      </c>
    </row>
    <row r="52" spans="2:7" x14ac:dyDescent="0.25">
      <c r="B52" t="s">
        <v>119</v>
      </c>
      <c r="C52" s="2">
        <v>46130</v>
      </c>
      <c r="D52" t="s">
        <v>18</v>
      </c>
      <c r="E52">
        <v>9</v>
      </c>
      <c r="F52">
        <v>3.1</v>
      </c>
      <c r="G52">
        <f>SUM(CKnodrachR[[#This Row],[Award Pts]:[Dist Pts]])</f>
        <v>12.1</v>
      </c>
    </row>
    <row r="53" spans="2:7" x14ac:dyDescent="0.25">
      <c r="B53" t="s">
        <v>120</v>
      </c>
      <c r="C53" s="2">
        <v>46131</v>
      </c>
      <c r="D53" t="s">
        <v>21</v>
      </c>
      <c r="E53">
        <v>3</v>
      </c>
      <c r="F53">
        <v>10</v>
      </c>
      <c r="G53">
        <f>SUM(CKnodrachR[[#This Row],[Award Pts]:[Dist Pts]])</f>
        <v>13</v>
      </c>
    </row>
    <row r="54" spans="2:7" x14ac:dyDescent="0.25">
      <c r="B54" t="s">
        <v>121</v>
      </c>
      <c r="C54" s="2">
        <v>46138</v>
      </c>
      <c r="D54" t="s">
        <v>9</v>
      </c>
      <c r="E54">
        <v>5</v>
      </c>
      <c r="F54">
        <v>3.1</v>
      </c>
      <c r="G54">
        <f>SUM(CKnodrachR[[#This Row],[Award Pts]:[Dist Pts]])</f>
        <v>8.1</v>
      </c>
    </row>
    <row r="55" spans="2:7" x14ac:dyDescent="0.25">
      <c r="B55" t="s">
        <v>131</v>
      </c>
      <c r="C55" s="2">
        <v>46172</v>
      </c>
      <c r="D55" t="s">
        <v>9</v>
      </c>
      <c r="E55">
        <v>5</v>
      </c>
      <c r="F55">
        <v>4.34</v>
      </c>
      <c r="G55">
        <f>SUM(CKnodrachR[[#This Row],[Award Pts]:[Dist Pts]])</f>
        <v>9.34</v>
      </c>
    </row>
    <row r="56" spans="2:7" x14ac:dyDescent="0.25">
      <c r="B56" t="s">
        <v>172</v>
      </c>
      <c r="C56" s="2">
        <v>46179</v>
      </c>
      <c r="D56" t="s">
        <v>16</v>
      </c>
      <c r="E56">
        <v>0</v>
      </c>
      <c r="F56">
        <v>3.1</v>
      </c>
      <c r="G56">
        <f>SUM(CKnodrachR[[#This Row],[Award Pts]:[Dist Pts]])</f>
        <v>3.1</v>
      </c>
    </row>
    <row r="57" spans="2:7" x14ac:dyDescent="0.25">
      <c r="B57" t="s">
        <v>183</v>
      </c>
      <c r="C57" s="2">
        <v>46184</v>
      </c>
      <c r="D57" t="s">
        <v>16</v>
      </c>
      <c r="E57">
        <v>0</v>
      </c>
      <c r="F57">
        <v>1</v>
      </c>
      <c r="G57">
        <f>SUM(CKnodrachR[[#This Row],[Award Pts]:[Dist Pts]])</f>
        <v>1</v>
      </c>
    </row>
    <row r="58" spans="2:7" x14ac:dyDescent="0.25">
      <c r="B58" t="s">
        <v>184</v>
      </c>
      <c r="C58" s="2">
        <v>46185</v>
      </c>
      <c r="D58" t="s">
        <v>16</v>
      </c>
      <c r="E58">
        <v>0</v>
      </c>
      <c r="F58">
        <v>3.1</v>
      </c>
      <c r="G58">
        <f>SUM(CKnodrachR[[#This Row],[Award Pts]:[Dist Pts]])</f>
        <v>3.1</v>
      </c>
    </row>
    <row r="59" spans="2:7" x14ac:dyDescent="0.25">
      <c r="B59" t="s">
        <v>206</v>
      </c>
      <c r="C59" s="2">
        <v>46206</v>
      </c>
      <c r="D59" t="s">
        <v>9</v>
      </c>
      <c r="E59">
        <v>5</v>
      </c>
      <c r="F59">
        <v>3.1</v>
      </c>
      <c r="G59">
        <f>SUM(CKnodrachR[[#This Row],[Award Pts]:[Dist Pts]])</f>
        <v>8.1</v>
      </c>
    </row>
    <row r="60" spans="2:7" x14ac:dyDescent="0.25">
      <c r="B60" t="s">
        <v>194</v>
      </c>
      <c r="C60" s="2">
        <v>46214</v>
      </c>
      <c r="D60" t="s">
        <v>16</v>
      </c>
      <c r="E60">
        <v>0</v>
      </c>
      <c r="F60">
        <v>3.1</v>
      </c>
      <c r="G60">
        <f>SUM(CKnodrachR[[#This Row],[Award Pts]:[Dist Pts]])</f>
        <v>3.1</v>
      </c>
    </row>
    <row r="61" spans="2:7" x14ac:dyDescent="0.25">
      <c r="B61" t="s">
        <v>209</v>
      </c>
      <c r="C61" s="2">
        <v>46215</v>
      </c>
      <c r="D61" t="s">
        <v>16</v>
      </c>
      <c r="E61">
        <v>0</v>
      </c>
      <c r="F61">
        <v>3.1</v>
      </c>
      <c r="G61">
        <f>SUM(CKnodrachR[[#This Row],[Award Pts]:[Dist Pts]])</f>
        <v>3.1</v>
      </c>
    </row>
    <row r="62" spans="2:7" x14ac:dyDescent="0.25">
      <c r="B62" t="s">
        <v>210</v>
      </c>
      <c r="C62" s="2">
        <v>46218</v>
      </c>
      <c r="D62" t="s">
        <v>21</v>
      </c>
      <c r="E62">
        <v>3</v>
      </c>
      <c r="F62">
        <v>2</v>
      </c>
      <c r="G62">
        <f>SUM(CKnodrachR[[#This Row],[Award Pts]:[Dist Pts]])</f>
        <v>5</v>
      </c>
    </row>
    <row r="63" spans="2:7" x14ac:dyDescent="0.25">
      <c r="B63" t="s">
        <v>211</v>
      </c>
      <c r="C63" s="2">
        <v>46221</v>
      </c>
      <c r="D63" t="s">
        <v>21</v>
      </c>
      <c r="E63">
        <v>3</v>
      </c>
      <c r="F63">
        <v>3.1</v>
      </c>
      <c r="G63">
        <f>SUM(CKnodrachR[[#This Row],[Award Pts]:[Dist Pts]])</f>
        <v>6.1</v>
      </c>
    </row>
    <row r="64" spans="2:7" x14ac:dyDescent="0.25">
      <c r="B64" t="s">
        <v>212</v>
      </c>
      <c r="C64" s="2">
        <v>46221</v>
      </c>
      <c r="D64" t="s">
        <v>16</v>
      </c>
      <c r="E64">
        <v>0</v>
      </c>
      <c r="F64">
        <v>1</v>
      </c>
      <c r="G64">
        <f>SUM(CKnodrachR[[#This Row],[Award Pts]:[Dist Pts]])</f>
        <v>1</v>
      </c>
    </row>
    <row r="65" spans="2:7" x14ac:dyDescent="0.25">
      <c r="B65" t="s">
        <v>213</v>
      </c>
      <c r="C65" s="2">
        <v>46227</v>
      </c>
      <c r="D65" t="s">
        <v>9</v>
      </c>
      <c r="E65">
        <v>5</v>
      </c>
      <c r="F65">
        <v>3.1</v>
      </c>
      <c r="G65">
        <f>SUM(CKnodrachR[[#This Row],[Award Pts]:[Dist Pts]])</f>
        <v>8.1</v>
      </c>
    </row>
    <row r="66" spans="2:7" x14ac:dyDescent="0.25">
      <c r="B66" t="s">
        <v>5</v>
      </c>
      <c r="C66" s="2"/>
      <c r="E66">
        <f>SUBTOTAL(102,CKnodrachR[Award Pts])</f>
        <v>22</v>
      </c>
      <c r="G66">
        <f>SUBTOTAL(109,CKnodrachR[Total])</f>
        <v>130.93999999999997</v>
      </c>
    </row>
    <row r="67" spans="2:7" ht="15.75" thickBot="1" x14ac:dyDescent="0.3"/>
    <row r="68" spans="2:7" ht="16.5" thickBot="1" x14ac:dyDescent="0.3">
      <c r="B68" s="6" t="s">
        <v>51</v>
      </c>
      <c r="C68" s="6"/>
      <c r="D68" s="6"/>
      <c r="E68" s="6"/>
      <c r="F68" s="6"/>
      <c r="G68" s="6"/>
    </row>
    <row r="69" spans="2:7" x14ac:dyDescent="0.25">
      <c r="B69" t="s">
        <v>0</v>
      </c>
      <c r="C69" s="2" t="s">
        <v>1</v>
      </c>
      <c r="D69" t="s">
        <v>2</v>
      </c>
      <c r="E69" t="s">
        <v>3</v>
      </c>
      <c r="F69" t="s">
        <v>4</v>
      </c>
      <c r="G69" t="s">
        <v>5</v>
      </c>
    </row>
    <row r="70" spans="2:7" x14ac:dyDescent="0.25">
      <c r="B70" t="s">
        <v>78</v>
      </c>
      <c r="C70" s="2">
        <v>46102</v>
      </c>
      <c r="D70" t="s">
        <v>21</v>
      </c>
      <c r="E70">
        <v>3</v>
      </c>
      <c r="F70">
        <v>3.1</v>
      </c>
      <c r="G70">
        <f>SUM(TBuskirkR[[#This Row],[Award Pts]:[Dist Pts]])</f>
        <v>6.1</v>
      </c>
    </row>
    <row r="71" spans="2:7" x14ac:dyDescent="0.25">
      <c r="B71" s="1" t="s">
        <v>86</v>
      </c>
      <c r="C71" s="2">
        <v>46109</v>
      </c>
      <c r="D71" t="s">
        <v>9</v>
      </c>
      <c r="E71">
        <v>5</v>
      </c>
      <c r="F71">
        <v>3.1</v>
      </c>
      <c r="G71">
        <f>SUM(TBuskirkR[[#This Row],[Award Pts]:[Dist Pts]])</f>
        <v>8.1</v>
      </c>
    </row>
    <row r="72" spans="2:7" x14ac:dyDescent="0.25">
      <c r="B72" s="4" t="s">
        <v>103</v>
      </c>
      <c r="C72" s="2">
        <v>46131</v>
      </c>
      <c r="D72" t="s">
        <v>16</v>
      </c>
      <c r="E72">
        <v>0</v>
      </c>
      <c r="F72">
        <v>13.1</v>
      </c>
      <c r="G72">
        <f>SUM(TBuskirkR[[#This Row],[Award Pts]:[Dist Pts]])</f>
        <v>13.1</v>
      </c>
    </row>
    <row r="73" spans="2:7" x14ac:dyDescent="0.25">
      <c r="B73" t="s">
        <v>107</v>
      </c>
      <c r="C73" s="2">
        <v>46138</v>
      </c>
      <c r="D73" t="s">
        <v>16</v>
      </c>
      <c r="E73">
        <v>0</v>
      </c>
      <c r="F73">
        <v>3.1</v>
      </c>
      <c r="G73">
        <f>SUM(TBuskirkR[[#This Row],[Award Pts]:[Dist Pts]])</f>
        <v>3.1</v>
      </c>
    </row>
    <row r="74" spans="2:7" x14ac:dyDescent="0.25">
      <c r="B74" s="5" t="s">
        <v>124</v>
      </c>
      <c r="C74" s="2">
        <v>46158</v>
      </c>
      <c r="D74" t="s">
        <v>21</v>
      </c>
      <c r="E74">
        <v>3</v>
      </c>
      <c r="F74">
        <v>3.1</v>
      </c>
      <c r="G74">
        <f>SUM(TBuskirkR[[#This Row],[Award Pts]:[Dist Pts]])</f>
        <v>6.1</v>
      </c>
    </row>
    <row r="75" spans="2:7" x14ac:dyDescent="0.25">
      <c r="B75" t="s">
        <v>145</v>
      </c>
      <c r="C75" s="2">
        <v>46158</v>
      </c>
      <c r="D75" t="s">
        <v>21</v>
      </c>
      <c r="E75">
        <v>3</v>
      </c>
      <c r="F75">
        <v>3.1</v>
      </c>
      <c r="G75">
        <f>SUM(TBuskirkR[[#This Row],[Award Pts]:[Dist Pts]])</f>
        <v>6.1</v>
      </c>
    </row>
    <row r="76" spans="2:7" x14ac:dyDescent="0.25">
      <c r="B76" t="s">
        <v>147</v>
      </c>
      <c r="C76" s="2">
        <v>46163</v>
      </c>
      <c r="D76" t="s">
        <v>16</v>
      </c>
      <c r="E76">
        <v>0</v>
      </c>
      <c r="F76">
        <v>3.1</v>
      </c>
      <c r="G76">
        <f>SUM(TBuskirkR[[#This Row],[Award Pts]:[Dist Pts]])</f>
        <v>3.1</v>
      </c>
    </row>
    <row r="77" spans="2:7" x14ac:dyDescent="0.25">
      <c r="B77" t="s">
        <v>140</v>
      </c>
      <c r="C77" s="2">
        <v>46165</v>
      </c>
      <c r="D77" t="s">
        <v>16</v>
      </c>
      <c r="E77">
        <v>0</v>
      </c>
      <c r="F77">
        <v>3.1</v>
      </c>
      <c r="G77">
        <f>SUM(TBuskirkR[[#This Row],[Award Pts]:[Dist Pts]])</f>
        <v>3.1</v>
      </c>
    </row>
    <row r="78" spans="2:7" x14ac:dyDescent="0.25">
      <c r="B78" t="s">
        <v>142</v>
      </c>
      <c r="C78" s="2">
        <v>46170</v>
      </c>
      <c r="D78" t="s">
        <v>16</v>
      </c>
      <c r="E78">
        <v>0</v>
      </c>
      <c r="F78">
        <v>3.1</v>
      </c>
      <c r="G78">
        <f>SUM(TBuskirkR[[#This Row],[Award Pts]:[Dist Pts]])</f>
        <v>3.1</v>
      </c>
    </row>
    <row r="79" spans="2:7" x14ac:dyDescent="0.25">
      <c r="B79" t="s">
        <v>167</v>
      </c>
      <c r="C79" s="2">
        <v>46193</v>
      </c>
      <c r="D79" t="s">
        <v>9</v>
      </c>
      <c r="E79">
        <v>5</v>
      </c>
      <c r="F79">
        <v>3.1</v>
      </c>
      <c r="G79">
        <f>SUM(TBuskirkR[[#This Row],[Award Pts]:[Dist Pts]])</f>
        <v>8.1</v>
      </c>
    </row>
    <row r="80" spans="2:7" x14ac:dyDescent="0.25">
      <c r="B80" t="s">
        <v>196</v>
      </c>
      <c r="C80" s="2">
        <v>46214</v>
      </c>
      <c r="D80" t="s">
        <v>21</v>
      </c>
      <c r="E80">
        <v>3</v>
      </c>
      <c r="F80">
        <v>3.1</v>
      </c>
      <c r="G80">
        <f>SUM(TBuskirkR[[#This Row],[Award Pts]:[Dist Pts]])</f>
        <v>6.1</v>
      </c>
    </row>
    <row r="81" spans="2:7" x14ac:dyDescent="0.25">
      <c r="B81" t="s">
        <v>194</v>
      </c>
      <c r="C81" s="2">
        <v>46214</v>
      </c>
      <c r="D81" t="s">
        <v>16</v>
      </c>
      <c r="E81">
        <v>0</v>
      </c>
      <c r="F81">
        <v>3.1</v>
      </c>
      <c r="G81">
        <f>SUM(TBuskirkR[[#This Row],[Award Pts]:[Dist Pts]])</f>
        <v>3.1</v>
      </c>
    </row>
    <row r="82" spans="2:7" x14ac:dyDescent="0.25">
      <c r="B82" t="s">
        <v>200</v>
      </c>
      <c r="C82" s="2">
        <v>46221</v>
      </c>
      <c r="D82" t="s">
        <v>9</v>
      </c>
      <c r="E82">
        <v>5</v>
      </c>
      <c r="F82">
        <v>8</v>
      </c>
      <c r="G82">
        <f>SUM(TBuskirkR[[#This Row],[Award Pts]:[Dist Pts]])</f>
        <v>13</v>
      </c>
    </row>
    <row r="83" spans="2:7" x14ac:dyDescent="0.25">
      <c r="B83" t="s">
        <v>202</v>
      </c>
      <c r="C83" s="2">
        <v>46222</v>
      </c>
      <c r="D83" t="s">
        <v>21</v>
      </c>
      <c r="E83">
        <v>3</v>
      </c>
      <c r="F83">
        <v>3.1</v>
      </c>
      <c r="G83">
        <f>SUM(TBuskirkR[[#This Row],[Award Pts]:[Dist Pts]])</f>
        <v>6.1</v>
      </c>
    </row>
    <row r="84" spans="2:7" x14ac:dyDescent="0.25">
      <c r="B84" t="s">
        <v>205</v>
      </c>
      <c r="C84" s="2">
        <v>46228</v>
      </c>
      <c r="D84" t="s">
        <v>21</v>
      </c>
      <c r="E84">
        <v>3</v>
      </c>
      <c r="F84">
        <v>3.1</v>
      </c>
      <c r="G84">
        <f>SUM(TBuskirkR[[#This Row],[Award Pts]:[Dist Pts]])</f>
        <v>6.1</v>
      </c>
    </row>
    <row r="85" spans="2:7" x14ac:dyDescent="0.25">
      <c r="B85" t="s">
        <v>5</v>
      </c>
      <c r="C85" s="2"/>
      <c r="E85">
        <f>SUBTOTAL(102,TBuskirkR[Award Pts])</f>
        <v>15</v>
      </c>
      <c r="G85">
        <f>SUBTOTAL(109,TBuskirkR[Total])</f>
        <v>94.399999999999991</v>
      </c>
    </row>
  </sheetData>
  <mergeCells count="4">
    <mergeCell ref="B2:G2"/>
    <mergeCell ref="B42:G42"/>
    <mergeCell ref="B68:G68"/>
    <mergeCell ref="B3:G3"/>
  </mergeCells>
  <pageMargins left="0.7" right="0.7" top="0.75" bottom="0.75" header="0.3" footer="0.3"/>
  <pageSetup orientation="portrait" horizontalDpi="0" verticalDpi="0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Male_Walkers</vt:lpstr>
      <vt:lpstr>Female_Walkers</vt:lpstr>
      <vt:lpstr>Female_Runners</vt:lpstr>
      <vt:lpstr>Male_Runners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Brenis Phillips</dc:creator>
  <cp:lastModifiedBy>Brenis Phillips</cp:lastModifiedBy>
  <dcterms:created xsi:type="dcterms:W3CDTF">2026-01-19T22:27:51Z</dcterms:created>
  <dcterms:modified xsi:type="dcterms:W3CDTF">2026-08-08T22:12:10Z</dcterms:modified>
</cp:coreProperties>
</file>